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V:\Accompagnement\Ateliers\Ateliers Escale Création\LOUTY\Facturation et NDF\"/>
    </mc:Choice>
  </mc:AlternateContent>
  <xr:revisionPtr revIDLastSave="0" documentId="8_{B726C4E7-3524-480A-811D-6EAD5B671C43}" xr6:coauthVersionLast="36" xr6:coauthVersionMax="36" xr10:uidLastSave="{00000000-0000-0000-0000-000000000000}"/>
  <bookViews>
    <workbookView xWindow="0" yWindow="0" windowWidth="21570" windowHeight="7680" xr2:uid="{7AEB02DA-AD98-46CF-B1F1-14A8EDFC7814}"/>
  </bookViews>
  <sheets>
    <sheet name="Format de base" sheetId="3" r:id="rId1"/>
    <sheet name="matrice exemple" sheetId="4" r:id="rId2"/>
    <sheet name="Articles" sheetId="6" r:id="rId3"/>
    <sheet name="Unités" sheetId="7" r:id="rId4"/>
    <sheet name="Utilisation"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4" l="1"/>
  <c r="C40" i="4"/>
  <c r="C39" i="4"/>
  <c r="C38" i="4"/>
  <c r="C37" i="4"/>
  <c r="C36" i="4"/>
  <c r="C35" i="4"/>
  <c r="C34" i="4"/>
  <c r="C33" i="4"/>
  <c r="C32" i="4"/>
  <c r="F31" i="4"/>
  <c r="C31" i="4"/>
  <c r="C30" i="4"/>
  <c r="C29" i="4"/>
  <c r="C28" i="4"/>
  <c r="C27" i="4"/>
  <c r="C26" i="4"/>
  <c r="C25" i="4"/>
  <c r="C24" i="4"/>
  <c r="C23" i="4"/>
  <c r="C22" i="4"/>
  <c r="C21" i="4"/>
  <c r="C20" i="4"/>
  <c r="C19" i="4"/>
  <c r="F18" i="4"/>
  <c r="C18" i="4"/>
  <c r="C17" i="4"/>
  <c r="C16" i="4"/>
  <c r="I4" i="4"/>
  <c r="N4" i="4"/>
  <c r="J4" i="4" s="1"/>
  <c r="I5" i="4"/>
  <c r="N5" i="4"/>
  <c r="I6" i="4"/>
  <c r="N6" i="4"/>
  <c r="I7" i="4"/>
  <c r="N7" i="4"/>
  <c r="I8" i="4"/>
  <c r="N8" i="4"/>
  <c r="J8" i="4" s="1"/>
  <c r="I9" i="4"/>
  <c r="N9" i="4"/>
  <c r="J9" i="4" s="1"/>
  <c r="I10" i="4"/>
  <c r="N10" i="4"/>
  <c r="I11" i="4"/>
  <c r="N11" i="4"/>
  <c r="I12" i="4"/>
  <c r="N12" i="4"/>
  <c r="J12" i="4" s="1"/>
  <c r="I13" i="4"/>
  <c r="N13" i="4"/>
  <c r="I14" i="4"/>
  <c r="N14" i="4"/>
  <c r="O14" i="4" s="1"/>
  <c r="K14" i="4" s="1"/>
  <c r="I15" i="4"/>
  <c r="N15" i="4"/>
  <c r="J15" i="4" s="1"/>
  <c r="I16" i="4"/>
  <c r="N16" i="4"/>
  <c r="I17" i="4"/>
  <c r="N17" i="4"/>
  <c r="I18" i="4"/>
  <c r="N18" i="4"/>
  <c r="O18" i="4" s="1"/>
  <c r="K18" i="4" s="1"/>
  <c r="I19" i="4"/>
  <c r="N19" i="4"/>
  <c r="I20" i="4"/>
  <c r="N20" i="4"/>
  <c r="I21" i="4"/>
  <c r="N21" i="4"/>
  <c r="I22" i="4"/>
  <c r="N22" i="4"/>
  <c r="I23" i="4"/>
  <c r="N23" i="4"/>
  <c r="I24" i="4"/>
  <c r="N24" i="4"/>
  <c r="I25" i="4"/>
  <c r="N25" i="4"/>
  <c r="I26" i="4"/>
  <c r="N26" i="4"/>
  <c r="I27" i="4"/>
  <c r="N27" i="4"/>
  <c r="O27" i="4" s="1"/>
  <c r="I28" i="4"/>
  <c r="N28" i="4"/>
  <c r="J28" i="4" s="1"/>
  <c r="I29" i="4"/>
  <c r="N29" i="4"/>
  <c r="I30" i="4"/>
  <c r="N30" i="4"/>
  <c r="O30" i="4" s="1"/>
  <c r="K30" i="4" s="1"/>
  <c r="I31" i="4"/>
  <c r="N31" i="4"/>
  <c r="O31" i="4" s="1"/>
  <c r="I32" i="4"/>
  <c r="N32" i="4"/>
  <c r="O32" i="4" s="1"/>
  <c r="K32" i="4" s="1"/>
  <c r="I33" i="4"/>
  <c r="N33" i="4"/>
  <c r="I34" i="4"/>
  <c r="N34" i="4"/>
  <c r="O34" i="4" s="1"/>
  <c r="K34" i="4" s="1"/>
  <c r="I35" i="4"/>
  <c r="N35" i="4"/>
  <c r="O35" i="4" s="1"/>
  <c r="K35" i="4" s="1"/>
  <c r="I36" i="4"/>
  <c r="N36" i="4"/>
  <c r="O36" i="4" s="1"/>
  <c r="I37" i="4"/>
  <c r="N37" i="4"/>
  <c r="I38" i="4"/>
  <c r="N38" i="4"/>
  <c r="O38" i="4" s="1"/>
  <c r="K38" i="4" s="1"/>
  <c r="I39" i="4"/>
  <c r="N39" i="4"/>
  <c r="I40" i="4"/>
  <c r="N40" i="4"/>
  <c r="O40" i="4" s="1"/>
  <c r="K40" i="4" s="1"/>
  <c r="I41" i="4"/>
  <c r="N41" i="4"/>
  <c r="I42" i="4"/>
  <c r="N42" i="4"/>
  <c r="I43" i="4"/>
  <c r="N43" i="4"/>
  <c r="I44" i="4"/>
  <c r="N44" i="4"/>
  <c r="I45" i="4"/>
  <c r="N45" i="4"/>
  <c r="I46" i="4"/>
  <c r="N46" i="4"/>
  <c r="C15" i="4"/>
  <c r="O4" i="4" l="1"/>
  <c r="K4" i="4" s="1"/>
  <c r="L4" i="4" s="1"/>
  <c r="M4" i="4" s="1"/>
  <c r="O23" i="4"/>
  <c r="K23" i="4" s="1"/>
  <c r="O20" i="4"/>
  <c r="K20" i="4" s="1"/>
  <c r="O8" i="4"/>
  <c r="K8" i="4" s="1"/>
  <c r="L8" i="4" s="1"/>
  <c r="M8" i="4" s="1"/>
  <c r="O19" i="4"/>
  <c r="K19" i="4" s="1"/>
  <c r="O28" i="4"/>
  <c r="K28" i="4" s="1"/>
  <c r="L28" i="4" s="1"/>
  <c r="M28" i="4" s="1"/>
  <c r="O16" i="4"/>
  <c r="K16" i="4" s="1"/>
  <c r="G30" i="4"/>
  <c r="O39" i="4"/>
  <c r="G39" i="4" s="1"/>
  <c r="O15" i="4"/>
  <c r="K15" i="4" s="1"/>
  <c r="O12" i="4"/>
  <c r="K12" i="4" s="1"/>
  <c r="L12" i="4" s="1"/>
  <c r="M12" i="4" s="1"/>
  <c r="G38" i="4"/>
  <c r="K36" i="4"/>
  <c r="G36" i="4"/>
  <c r="G31" i="4"/>
  <c r="K31" i="4"/>
  <c r="J32" i="4"/>
  <c r="L32" i="4" s="1"/>
  <c r="M32" i="4" s="1"/>
  <c r="G32" i="4"/>
  <c r="G34" i="4"/>
  <c r="G40" i="4"/>
  <c r="J38" i="4"/>
  <c r="L38" i="4" s="1"/>
  <c r="M38" i="4" s="1"/>
  <c r="G35" i="4"/>
  <c r="K27" i="4"/>
  <c r="G27" i="4"/>
  <c r="G16" i="4"/>
  <c r="J16" i="4"/>
  <c r="G19" i="4"/>
  <c r="O26" i="4"/>
  <c r="O24" i="4"/>
  <c r="G18" i="4"/>
  <c r="O22" i="4"/>
  <c r="K39" i="4"/>
  <c r="J40" i="4"/>
  <c r="J34" i="4"/>
  <c r="J27" i="4"/>
  <c r="J26" i="4"/>
  <c r="J18" i="4"/>
  <c r="J35" i="4"/>
  <c r="J36" i="4"/>
  <c r="J31" i="4"/>
  <c r="J30" i="4"/>
  <c r="J23" i="4"/>
  <c r="L15" i="4"/>
  <c r="M15" i="4" s="1"/>
  <c r="J14" i="4"/>
  <c r="O41" i="4"/>
  <c r="O37" i="4"/>
  <c r="O33" i="4"/>
  <c r="O29" i="4"/>
  <c r="O25" i="4"/>
  <c r="O21" i="4"/>
  <c r="O17" i="4"/>
  <c r="O9" i="4"/>
  <c r="K9" i="4" s="1"/>
  <c r="L9" i="4" s="1"/>
  <c r="M9" i="4" s="1"/>
  <c r="O5" i="4"/>
  <c r="K5" i="4" s="1"/>
  <c r="F5" i="4"/>
  <c r="J5" i="4" s="1"/>
  <c r="C46" i="4"/>
  <c r="O46" i="4" s="1"/>
  <c r="K46" i="4" s="1"/>
  <c r="C45" i="4"/>
  <c r="O45" i="4" s="1"/>
  <c r="C44" i="4"/>
  <c r="O44" i="4" s="1"/>
  <c r="K44" i="4" s="1"/>
  <c r="C43" i="4"/>
  <c r="O43" i="4" s="1"/>
  <c r="C42" i="4"/>
  <c r="O42" i="4" s="1"/>
  <c r="C14" i="4"/>
  <c r="C13" i="4"/>
  <c r="O13" i="4" s="1"/>
  <c r="K13" i="4" s="1"/>
  <c r="C12" i="4"/>
  <c r="C11" i="4"/>
  <c r="O11" i="4" s="1"/>
  <c r="K11" i="4" s="1"/>
  <c r="C10" i="4"/>
  <c r="O10" i="4" s="1"/>
  <c r="C9" i="4"/>
  <c r="C8" i="4"/>
  <c r="C7" i="4"/>
  <c r="O7" i="4" s="1"/>
  <c r="K7" i="4" s="1"/>
  <c r="C6" i="4"/>
  <c r="O6" i="4" s="1"/>
  <c r="C5" i="4"/>
  <c r="C4" i="4"/>
  <c r="N3" i="4"/>
  <c r="I3" i="4"/>
  <c r="C3" i="4"/>
  <c r="G28" i="4" l="1"/>
  <c r="G23" i="4"/>
  <c r="G15" i="4"/>
  <c r="K42" i="4"/>
  <c r="L42" i="4" s="1"/>
  <c r="M42" i="4" s="1"/>
  <c r="J42" i="4"/>
  <c r="J11" i="4"/>
  <c r="L11" i="4" s="1"/>
  <c r="M11" i="4" s="1"/>
  <c r="J20" i="4"/>
  <c r="L20" i="4" s="1"/>
  <c r="M20" i="4" s="1"/>
  <c r="J46" i="4"/>
  <c r="L46" i="4" s="1"/>
  <c r="M46" i="4" s="1"/>
  <c r="J19" i="4"/>
  <c r="G20" i="4"/>
  <c r="K10" i="4"/>
  <c r="L10" i="4" s="1"/>
  <c r="M10" i="4" s="1"/>
  <c r="J10" i="4"/>
  <c r="K43" i="4"/>
  <c r="J43" i="4"/>
  <c r="K6" i="4"/>
  <c r="J6" i="4"/>
  <c r="K45" i="4"/>
  <c r="J45" i="4"/>
  <c r="L5" i="4"/>
  <c r="M5" i="4" s="1"/>
  <c r="J7" i="4"/>
  <c r="J44" i="4"/>
  <c r="O3" i="4"/>
  <c r="J39" i="4"/>
  <c r="K29" i="4"/>
  <c r="G29" i="4"/>
  <c r="K37" i="4"/>
  <c r="G37" i="4"/>
  <c r="K33" i="4"/>
  <c r="G33" i="4"/>
  <c r="K41" i="4"/>
  <c r="G41" i="4"/>
  <c r="K21" i="4"/>
  <c r="G21" i="4"/>
  <c r="K22" i="4"/>
  <c r="G22" i="4"/>
  <c r="K17" i="4"/>
  <c r="G17" i="4"/>
  <c r="G26" i="4"/>
  <c r="K25" i="4"/>
  <c r="K26" i="4" s="1"/>
  <c r="L26" i="4" s="1"/>
  <c r="M26" i="4" s="1"/>
  <c r="G25" i="4"/>
  <c r="L16" i="4"/>
  <c r="M16" i="4" s="1"/>
  <c r="K24" i="4"/>
  <c r="G24" i="4"/>
  <c r="J24" i="4"/>
  <c r="J22" i="4"/>
  <c r="L31" i="4"/>
  <c r="M31" i="4" s="1"/>
  <c r="L18" i="4"/>
  <c r="M18" i="4" s="1"/>
  <c r="L44" i="4"/>
  <c r="M44" i="4" s="1"/>
  <c r="L35" i="4"/>
  <c r="M35" i="4" s="1"/>
  <c r="J41" i="4"/>
  <c r="L19" i="4"/>
  <c r="M19" i="4" s="1"/>
  <c r="L27" i="4"/>
  <c r="M27" i="4" s="1"/>
  <c r="L40" i="4"/>
  <c r="M40" i="4" s="1"/>
  <c r="L6" i="4"/>
  <c r="M6" i="4" s="1"/>
  <c r="L14" i="4"/>
  <c r="M14" i="4" s="1"/>
  <c r="J17" i="4"/>
  <c r="J25" i="4"/>
  <c r="J33" i="4"/>
  <c r="J37" i="4"/>
  <c r="L39" i="4"/>
  <c r="M39" i="4" s="1"/>
  <c r="L23" i="4"/>
  <c r="M23" i="4" s="1"/>
  <c r="L34" i="4"/>
  <c r="M34" i="4" s="1"/>
  <c r="L7" i="4"/>
  <c r="M7" i="4" s="1"/>
  <c r="L30" i="4"/>
  <c r="M30" i="4" s="1"/>
  <c r="L36" i="4"/>
  <c r="M36" i="4" s="1"/>
  <c r="J13" i="4"/>
  <c r="J21" i="4"/>
  <c r="J29" i="4"/>
  <c r="G43" i="4"/>
  <c r="G4" i="4"/>
  <c r="G6" i="4"/>
  <c r="G8" i="4"/>
  <c r="G42" i="4"/>
  <c r="G5" i="4"/>
  <c r="G14" i="4"/>
  <c r="G44" i="4"/>
  <c r="G9" i="4"/>
  <c r="G45" i="4"/>
  <c r="G10" i="4"/>
  <c r="G7" i="4"/>
  <c r="I1" i="4"/>
  <c r="L22" i="4" l="1"/>
  <c r="M22" i="4" s="1"/>
  <c r="L45" i="4"/>
  <c r="M45" i="4" s="1"/>
  <c r="L43" i="4"/>
  <c r="M43" i="4" s="1"/>
  <c r="L24" i="4"/>
  <c r="M24" i="4" s="1"/>
  <c r="L13" i="4"/>
  <c r="M13" i="4" s="1"/>
  <c r="L17" i="4"/>
  <c r="M17" i="4" s="1"/>
  <c r="L37" i="4"/>
  <c r="M37" i="4" s="1"/>
  <c r="L41" i="4"/>
  <c r="M41" i="4" s="1"/>
  <c r="L29" i="4"/>
  <c r="M29" i="4" s="1"/>
  <c r="L33" i="4"/>
  <c r="M33" i="4" s="1"/>
  <c r="L21" i="4"/>
  <c r="M21" i="4" s="1"/>
  <c r="L25" i="4"/>
  <c r="M25" i="4" s="1"/>
  <c r="G46" i="4"/>
  <c r="G11" i="4"/>
  <c r="G12" i="4"/>
  <c r="G13" i="4"/>
  <c r="K3" i="4"/>
  <c r="G3" i="4"/>
  <c r="J3" i="4"/>
  <c r="J1" i="4" s="1"/>
  <c r="L3" i="4" l="1"/>
  <c r="M3" i="4" l="1"/>
  <c r="M1" i="4" s="1"/>
  <c r="L1" i="4"/>
</calcChain>
</file>

<file path=xl/sharedStrings.xml><?xml version="1.0" encoding="utf-8"?>
<sst xmlns="http://schemas.openxmlformats.org/spreadsheetml/2006/main" count="434" uniqueCount="168">
  <si>
    <t>Taux TVA</t>
  </si>
  <si>
    <t>Prix unitaire</t>
  </si>
  <si>
    <t>Unité</t>
  </si>
  <si>
    <t>CODEART</t>
  </si>
  <si>
    <t>Libellé ligne</t>
  </si>
  <si>
    <t>Texte libre maxi 40 caractères</t>
  </si>
  <si>
    <t>quantité</t>
  </si>
  <si>
    <t>Détail</t>
  </si>
  <si>
    <t>unité</t>
  </si>
  <si>
    <t>FACULTATIF
Texte libre
non limité</t>
  </si>
  <si>
    <t>Code article obligatoirement existant et autorisé pour l'activité</t>
  </si>
  <si>
    <t>Code Article</t>
  </si>
  <si>
    <t>Libellé Article</t>
  </si>
  <si>
    <t>Libellé Article Standard</t>
  </si>
  <si>
    <t>Compte Comptable</t>
  </si>
  <si>
    <t>Libellé Unité</t>
  </si>
  <si>
    <t>Symbole Unité</t>
  </si>
  <si>
    <t>Prix Unitaire</t>
  </si>
  <si>
    <t>TTC / HT</t>
  </si>
  <si>
    <t>Activités autorisées</t>
  </si>
  <si>
    <t>Article bloqué</t>
  </si>
  <si>
    <t>Début de validité</t>
  </si>
  <si>
    <t>Fin de validité</t>
  </si>
  <si>
    <t>Éco-taxe</t>
  </si>
  <si>
    <t>Indice Carbone</t>
  </si>
  <si>
    <t/>
  </si>
  <si>
    <t>Toutes</t>
  </si>
  <si>
    <t>Oui</t>
  </si>
  <si>
    <t>FORMAEXO</t>
  </si>
  <si>
    <t>Action de Formation professionnelle</t>
  </si>
  <si>
    <t>Formation Exonérée TVA</t>
  </si>
  <si>
    <t>Presta form continue exo  tva</t>
  </si>
  <si>
    <t>Forfait</t>
  </si>
  <si>
    <t>f</t>
  </si>
  <si>
    <t>a</t>
  </si>
  <si>
    <t>u</t>
  </si>
  <si>
    <t>PRESTA20</t>
  </si>
  <si>
    <t>Prestation TVA 20 %</t>
  </si>
  <si>
    <t>Prestations de Services 20%</t>
  </si>
  <si>
    <t>Prest. Services Tx normal</t>
  </si>
  <si>
    <t>REFACT0</t>
  </si>
  <si>
    <t>Refacturation Exo</t>
  </si>
  <si>
    <t>Prod. Activ. annexes 0% France</t>
  </si>
  <si>
    <t>Refacturation 20%</t>
  </si>
  <si>
    <t>Prod. Activ. annexes Tx norm</t>
  </si>
  <si>
    <t>Libellé</t>
  </si>
  <si>
    <t>Symbole</t>
  </si>
  <si>
    <t>Active</t>
  </si>
  <si>
    <t>Heure</t>
  </si>
  <si>
    <t>h</t>
  </si>
  <si>
    <t>Jour</t>
  </si>
  <si>
    <t>j</t>
  </si>
  <si>
    <t>calcul prix HT</t>
  </si>
  <si>
    <t>taux TVA</t>
  </si>
  <si>
    <t>calcul TVA</t>
  </si>
  <si>
    <t>calcul TTC</t>
  </si>
  <si>
    <t>%</t>
  </si>
  <si>
    <t>ligne 3</t>
  </si>
  <si>
    <t>ligne 7</t>
  </si>
  <si>
    <t>ligne 8</t>
  </si>
  <si>
    <t>0,00 %</t>
  </si>
  <si>
    <t>HT</t>
  </si>
  <si>
    <t>20,00 %</t>
  </si>
  <si>
    <t>REFACT20%</t>
  </si>
  <si>
    <t>TITRE1</t>
  </si>
  <si>
    <t>TITRE2</t>
  </si>
  <si>
    <t>POURCENTAGE</t>
  </si>
  <si>
    <t>SOUSTOTAL1</t>
  </si>
  <si>
    <t>SOUSTOTAL2</t>
  </si>
  <si>
    <t>Lot formation</t>
  </si>
  <si>
    <t>ligne 6</t>
  </si>
  <si>
    <t>ligne 9</t>
  </si>
  <si>
    <t>ligne 10</t>
  </si>
  <si>
    <t>ligne 11</t>
  </si>
  <si>
    <t>ligne 12</t>
  </si>
  <si>
    <t>ligne 15</t>
  </si>
  <si>
    <t>Poids Unitaire</t>
  </si>
  <si>
    <t>Article spécial</t>
  </si>
  <si>
    <t>Règles pour l'import</t>
  </si>
  <si>
    <t>Non</t>
  </si>
  <si>
    <t>Tous champs obligatoires, excepté Détail facultatif</t>
  </si>
  <si>
    <t>Sous-total de niveau 1</t>
  </si>
  <si>
    <t>Libellé obligatoire, Quantité/Unité/Prix unitaire interdits</t>
  </si>
  <si>
    <t>Sous-total de niveau 2</t>
  </si>
  <si>
    <t>Pourcentage</t>
  </si>
  <si>
    <t>Libellé/Quantité obligatoires, Prix unitaire interdit</t>
  </si>
  <si>
    <t>Titre de niveau 1</t>
  </si>
  <si>
    <t>Titre de niveau 2</t>
  </si>
  <si>
    <t>Article spéciaux</t>
  </si>
  <si>
    <t>conditions article</t>
  </si>
  <si>
    <t>ligne 4</t>
  </si>
  <si>
    <t>Saisie article et unité</t>
  </si>
  <si>
    <r>
      <rPr>
        <b/>
        <sz val="11"/>
        <color theme="1"/>
        <rFont val="Calibri"/>
        <family val="2"/>
        <scheme val="minor"/>
      </rPr>
      <t>Choix article</t>
    </r>
    <r>
      <rPr>
        <sz val="11"/>
        <color theme="1"/>
        <rFont val="Calibri"/>
        <family val="2"/>
        <scheme val="minor"/>
      </rPr>
      <t xml:space="preserve">
Liste déroulante basée sur la liste des articles</t>
    </r>
  </si>
  <si>
    <r>
      <rPr>
        <b/>
        <sz val="11"/>
        <color theme="1"/>
        <rFont val="Calibri"/>
        <family val="2"/>
        <scheme val="minor"/>
      </rPr>
      <t>Choix Unité</t>
    </r>
    <r>
      <rPr>
        <sz val="11"/>
        <color theme="1"/>
        <rFont val="Calibri"/>
        <family val="2"/>
        <scheme val="minor"/>
      </rPr>
      <t xml:space="preserve">
Liste déroulante basée sur la liste des unités de la structure</t>
    </r>
  </si>
  <si>
    <t>Formation l2</t>
  </si>
  <si>
    <t>Détail ligne
Sur ligne 1</t>
  </si>
  <si>
    <t>Détail ligne
Sur ligne 2</t>
  </si>
  <si>
    <t>Détail ligne
Sur ligne 3</t>
  </si>
  <si>
    <t>Détail ligne
Sur ligne 4</t>
  </si>
  <si>
    <t>Détail ligne
Sur ligne 5</t>
  </si>
  <si>
    <t>Détail ligne
Sur ligne 6</t>
  </si>
  <si>
    <t>Détail ligne
Sur ligne 7</t>
  </si>
  <si>
    <t>Détail ligne
Sur ligne 8</t>
  </si>
  <si>
    <t>Détail ligne
Sur ligne 9</t>
  </si>
  <si>
    <t>Détail ligne
Sur ligne 10</t>
  </si>
  <si>
    <t>Détail ligne
Sur ligne 11</t>
  </si>
  <si>
    <t>Détail ligne
Sur ligne 12</t>
  </si>
  <si>
    <t>Lot Prestation</t>
  </si>
  <si>
    <t>Reprise du code par formule en fonction de l'article choisi</t>
  </si>
  <si>
    <t>Reprise du code de l'unité choisie</t>
  </si>
  <si>
    <t>Nombre 3 décimales &gt;0 ou &lt;0</t>
  </si>
  <si>
    <t>Nombre 2 décimales</t>
  </si>
  <si>
    <t>Détail ligne
Sur ligne 15</t>
  </si>
  <si>
    <t>Utilisation du modèle de création de lignes de pièces à intégrer</t>
  </si>
  <si>
    <t>Ce modèle vous est fourni par Louty.</t>
  </si>
  <si>
    <t>Il est avant tout une base que vous pouvez adapter à vos besoins.</t>
  </si>
  <si>
    <t>Louty ne peut être tenu responsable d'éventuelles erreurs dans la mesure où ce fichier reste entièrement modifiable et adaptable, donc ne peut être sécurisé par nos soins.</t>
  </si>
  <si>
    <t>Les explications ci-dessous vous permettront de vous approprier ce modèle.</t>
  </si>
  <si>
    <t xml:space="preserve">Colonne A : </t>
  </si>
  <si>
    <t>sélection de l'article de vente</t>
  </si>
  <si>
    <t>Colonne B :</t>
  </si>
  <si>
    <t>sélection de l'unité</t>
  </si>
  <si>
    <t>Le choix du libellé de l'unité dans la colonne B inscrira le code unité correspondant dans la colonne G qui sera lue à l'importation.</t>
  </si>
  <si>
    <t>La colonne C comprend une formule et ne doit pas être saisie.</t>
  </si>
  <si>
    <t>La colonne G comprend une formule et ne doit pas être saisie.</t>
  </si>
  <si>
    <t>Colonne D :</t>
  </si>
  <si>
    <t>le libellé de la ligne doit être saisi dans tous les cas.</t>
  </si>
  <si>
    <t>Colonne E :</t>
  </si>
  <si>
    <t>le prix unitaire</t>
  </si>
  <si>
    <t>est obligatoire pour tous les articles normaux</t>
  </si>
  <si>
    <t>est interdit pour tous les articles spéciaux.</t>
  </si>
  <si>
    <t>si un article spécial est choisi cette case en en rouge, mais la saisie n'est pas interdite pour autant.</t>
  </si>
  <si>
    <t xml:space="preserve">Colonne F : </t>
  </si>
  <si>
    <t>la quantité</t>
  </si>
  <si>
    <t>Colonne H :</t>
  </si>
  <si>
    <t>Colonnes I et suivantes :</t>
  </si>
  <si>
    <t>Le choix du libellé de l'article dans la colonne A inscrira le code article correspondant dans la colonne C (formule RECHERCHEV) qui sera lue à l'importation.</t>
  </si>
  <si>
    <t>Ne saisir que dans les cellules vertes ;</t>
  </si>
  <si>
    <t>Ne supprimer aucune formule  ;</t>
  </si>
  <si>
    <t>Ne pas déplacer de cellules.</t>
  </si>
  <si>
    <t xml:space="preserve"> saisie de prix unitaires et récupération de ces prix dans la feuille d'intégration, calculs de marge et autres calculs intérmédiaires…</t>
  </si>
  <si>
    <t>Unité existante</t>
  </si>
  <si>
    <t>Voir également le guide d'utilisation de Louty</t>
  </si>
  <si>
    <t>Nombre
3 décimales
&gt; 0 ou &lt;0</t>
  </si>
  <si>
    <t>Nombre
2 décimales positif</t>
  </si>
  <si>
    <t>Les formules et fonctions utilisées sont complexes et correspondent à Excel. Elles ne seront probablement pas toutes opérationnelles avec une autre application.</t>
  </si>
  <si>
    <t>Il peut être utilisé en l'état moyennant la mise à jour des données articles et unités correspondant à votre structure ou à votre activité.</t>
  </si>
  <si>
    <t>Pour l'utiliser en l'état, il faut rester extrêmement prudent :</t>
  </si>
  <si>
    <t>Ne jamais insérer ni supprimer de lignes ou de colonnes ;</t>
  </si>
  <si>
    <t>Pour les utilisateurs avancés d'Excel, cette base devrait vous permettre de mettre en œuvre tous les besoins particuliers :</t>
  </si>
  <si>
    <t>Dans tous les cas, le programme d'importation des lignes dans une pièce effectura les vérifications et bloquera en cas d'erreur.</t>
  </si>
  <si>
    <t>La liste déroulante (Données / Validation des données) est basée sur la liste des articles qui peut être téléchargée depuis Louty. Cette liste doit être collée (sans les titres de colonnes) dans la feuille Articles.</t>
  </si>
  <si>
    <t>La liste déroulante est basée sur la liste des unités qui peut être téléchargée depuis Louty. Cette liste doit être collée (sans les titres de colonnes) dans la feuille Unités.</t>
  </si>
  <si>
    <t>Attention : l'unité est interdite pour les articles spéciaux, le champ de saisie est en rouge (Mise en forme conditionnelle) en cas de choix d'un article spécial mais la saisie n'est pas interdite pour autant.</t>
  </si>
  <si>
    <t>est obligatoire pour toutes les lignes de pourcentage</t>
  </si>
  <si>
    <t>est interdit pour tous les articles spéciaux titres et sous-totaux :</t>
  </si>
  <si>
    <t>si un tel article  est choisi, cette case en en rouge mais la saisie n'est pas interdite pour autant.</t>
  </si>
  <si>
    <t>le détail est autorisé mais facultatif pour tous les types d'articles.</t>
  </si>
  <si>
    <t>Elles ramènent les caractéristiques des articles (notamment le taux de TVA)</t>
  </si>
  <si>
    <t>et effectuent les calculs quantité x prix unitaire en HT et en TTC.</t>
  </si>
  <si>
    <t>Pour les lignes de pourcentage, le calcul est effectué sur la ligne immédiatement supérieure.</t>
  </si>
  <si>
    <t>Le calcul des totaux est neutralisé (n'impacte pas le total de la facture).</t>
  </si>
  <si>
    <t>si article spécial</t>
  </si>
  <si>
    <t>Prestation</t>
  </si>
  <si>
    <t>Frais refacturés</t>
  </si>
  <si>
    <t>Suivant convention en date du 03/05</t>
  </si>
  <si>
    <t>Frais de mission</t>
  </si>
  <si>
    <r>
      <t xml:space="preserve">Cette balise </t>
    </r>
    <r>
      <rPr>
        <b/>
        <sz val="11"/>
        <color theme="1"/>
        <rFont val="Calibri"/>
        <family val="2"/>
        <scheme val="minor"/>
      </rPr>
      <t>CODEART</t>
    </r>
    <r>
      <rPr>
        <sz val="11"/>
        <color theme="1"/>
        <rFont val="Calibri"/>
        <family val="2"/>
        <scheme val="minor"/>
      </rPr>
      <t xml:space="preserve"> est obligatoire et peut être placée n'importe où, mais l'orde des colonnes doit ensuite être respecté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</si>
</sst>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quot;€&quot;"/>
  </numFmts>
  <fonts count="12" x14ac:knownFonts="1">
    <font>
      <sz val="11"/>
      <color theme="1"/>
      <name val="Calibri"/>
      <family val="2"/>
      <scheme val="minor"/>
    </font>
    <font>
      <b/>
      <sz val="11"/>
      <color theme="1"/>
      <name val="Calibri"/>
      <family val="2"/>
      <scheme val="minor"/>
    </font>
    <font>
      <sz val="11"/>
      <color rgb="FF000000"/>
      <name val="Calibri"/>
    </font>
    <font>
      <b/>
      <sz val="11"/>
      <color rgb="FFFFFFFF"/>
      <name val="Calibri"/>
    </font>
    <font>
      <b/>
      <sz val="11"/>
      <color rgb="FF000000"/>
      <name val="Calibri"/>
    </font>
    <font>
      <sz val="9"/>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696969"/>
        <bgColor indexed="64"/>
      </patternFill>
    </fill>
    <fill>
      <patternFill patternType="solid">
        <fgColor theme="9" tint="0.79998168889431442"/>
        <bgColor indexed="64"/>
      </patternFill>
    </fill>
    <fill>
      <patternFill patternType="solid">
        <fgColor rgb="FFE7E7E7"/>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60">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1" fillId="0" borderId="1" xfId="0"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3" fillId="3" borderId="1" xfId="1" applyFont="1" applyFill="1" applyBorder="1" applyAlignment="1">
      <alignment horizontal="center" vertical="top" wrapText="1"/>
    </xf>
    <xf numFmtId="0" fontId="2" fillId="0" borderId="0" xfId="1"/>
    <xf numFmtId="0" fontId="0" fillId="4" borderId="1" xfId="0" applyFill="1" applyBorder="1"/>
    <xf numFmtId="2" fontId="0" fillId="4" borderId="1" xfId="0" applyNumberFormat="1" applyFill="1" applyBorder="1"/>
    <xf numFmtId="165" fontId="0" fillId="4" borderId="1" xfId="0" applyNumberFormat="1" applyFill="1" applyBorder="1"/>
    <xf numFmtId="164" fontId="1" fillId="0" borderId="0" xfId="0" applyNumberFormat="1" applyFont="1"/>
    <xf numFmtId="0" fontId="1" fillId="0" borderId="0" xfId="0" applyFont="1"/>
    <xf numFmtId="0" fontId="0" fillId="0" borderId="0" xfId="0" applyAlignment="1">
      <alignment horizontal="left" vertical="center" wrapText="1"/>
    </xf>
    <xf numFmtId="0" fontId="4" fillId="0" borderId="0" xfId="0" applyFont="1" applyAlignment="1">
      <alignment horizontal="left" vertical="center" wrapText="1"/>
    </xf>
    <xf numFmtId="0" fontId="0" fillId="5" borderId="0" xfId="0" applyFill="1" applyAlignment="1">
      <alignment horizontal="left" vertical="center" wrapText="1"/>
    </xf>
    <xf numFmtId="0" fontId="0" fillId="5" borderId="0" xfId="0" applyFill="1" applyAlignment="1">
      <alignment horizontal="left"/>
    </xf>
    <xf numFmtId="0" fontId="0" fillId="5" borderId="0" xfId="0" applyFill="1" applyAlignment="1">
      <alignment horizontal="left" vertical="center"/>
    </xf>
    <xf numFmtId="0" fontId="0" fillId="4" borderId="1" xfId="0" applyFill="1" applyBorder="1" applyAlignment="1">
      <alignment wrapText="1"/>
    </xf>
    <xf numFmtId="0" fontId="3" fillId="3" borderId="1" xfId="0" applyFont="1" applyFill="1" applyBorder="1" applyAlignment="1">
      <alignment horizontal="center" vertical="top" wrapText="1"/>
    </xf>
    <xf numFmtId="14" fontId="0" fillId="5" borderId="0" xfId="0" applyNumberFormat="1" applyFill="1"/>
    <xf numFmtId="0" fontId="5"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7" borderId="1" xfId="0" applyFill="1" applyBorder="1" applyAlignment="1">
      <alignment horizontal="center"/>
    </xf>
    <xf numFmtId="0" fontId="0" fillId="7" borderId="1" xfId="0" applyFill="1" applyBorder="1"/>
    <xf numFmtId="0" fontId="8" fillId="0" borderId="0" xfId="0" applyFont="1" applyAlignment="1">
      <alignment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0" fillId="0" borderId="1" xfId="0" applyNumberFormat="1" applyBorder="1"/>
    <xf numFmtId="10" fontId="0" fillId="0" borderId="1" xfId="0" applyNumberFormat="1" applyBorder="1" applyAlignment="1">
      <alignment horizontal="center"/>
    </xf>
    <xf numFmtId="0" fontId="9" fillId="0" borderId="1" xfId="0" applyFont="1" applyBorder="1" applyAlignment="1">
      <alignment wrapText="1"/>
    </xf>
    <xf numFmtId="0" fontId="0" fillId="2" borderId="0" xfId="0" applyFill="1"/>
    <xf numFmtId="0" fontId="0" fillId="2" borderId="0" xfId="0" applyFill="1" applyAlignment="1">
      <alignment horizontal="left" vertical="center" wrapText="1"/>
    </xf>
    <xf numFmtId="0" fontId="4" fillId="2" borderId="0" xfId="0" applyFont="1" applyFill="1" applyAlignment="1">
      <alignment horizontal="left" vertical="center" wrapText="1"/>
    </xf>
    <xf numFmtId="0" fontId="0" fillId="2" borderId="0" xfId="0" applyFill="1" applyAlignment="1">
      <alignment horizontal="left"/>
    </xf>
    <xf numFmtId="0" fontId="0" fillId="2" borderId="0" xfId="0" applyFill="1" applyAlignment="1">
      <alignment horizontal="left" vertical="center"/>
    </xf>
    <xf numFmtId="14" fontId="0" fillId="2" borderId="0" xfId="0" applyNumberFormat="1" applyFill="1"/>
    <xf numFmtId="0" fontId="10" fillId="0" borderId="0" xfId="0" applyFont="1"/>
    <xf numFmtId="0" fontId="0" fillId="6" borderId="0" xfId="0" applyFill="1"/>
    <xf numFmtId="0" fontId="0" fillId="8" borderId="0" xfId="0" applyFill="1"/>
    <xf numFmtId="0" fontId="11" fillId="0" borderId="0" xfId="0" applyFont="1"/>
    <xf numFmtId="0" fontId="0" fillId="0" borderId="0" xfId="0" applyAlignment="1">
      <alignment wrapText="1"/>
    </xf>
    <xf numFmtId="0" fontId="0" fillId="9" borderId="1" xfId="0" applyFill="1" applyBorder="1"/>
    <xf numFmtId="0" fontId="0" fillId="9" borderId="1" xfId="0" applyFill="1" applyBorder="1" applyAlignment="1">
      <alignment horizontal="center"/>
    </xf>
    <xf numFmtId="165" fontId="0" fillId="9" borderId="1" xfId="0" applyNumberFormat="1" applyFill="1" applyBorder="1"/>
    <xf numFmtId="2" fontId="0" fillId="9" borderId="1" xfId="0" applyNumberFormat="1" applyFill="1" applyBorder="1"/>
    <xf numFmtId="0" fontId="0" fillId="10" borderId="0" xfId="0" applyFill="1"/>
    <xf numFmtId="0" fontId="1" fillId="9" borderId="1" xfId="0" applyFont="1" applyFill="1" applyBorder="1"/>
    <xf numFmtId="0" fontId="1" fillId="0" borderId="2" xfId="0" applyFont="1" applyBorder="1" applyAlignment="1">
      <alignment horizontal="left" vertical="center"/>
    </xf>
    <xf numFmtId="0" fontId="1" fillId="0" borderId="1" xfId="0" applyFont="1" applyBorder="1" applyAlignment="1">
      <alignment horizontal="left" vertical="center" wrapText="1"/>
    </xf>
    <xf numFmtId="0" fontId="0" fillId="9" borderId="1" xfId="0" applyFill="1" applyBorder="1" applyAlignment="1">
      <alignment wrapText="1"/>
    </xf>
    <xf numFmtId="0" fontId="1" fillId="6" borderId="1" xfId="0" applyFont="1" applyFill="1" applyBorder="1" applyAlignment="1">
      <alignment horizontal="center" vertical="center"/>
    </xf>
    <xf numFmtId="0" fontId="1" fillId="2" borderId="0" xfId="0" applyFont="1" applyFill="1" applyAlignment="1">
      <alignment horizontal="left" vertical="center"/>
    </xf>
    <xf numFmtId="0" fontId="10" fillId="6" borderId="1" xfId="0" applyFont="1" applyFill="1" applyBorder="1" applyAlignment="1">
      <alignment horizontal="center" vertical="center"/>
    </xf>
    <xf numFmtId="0" fontId="7" fillId="4" borderId="0" xfId="0" applyFont="1" applyFill="1" applyAlignment="1">
      <alignment horizontal="center" vertical="center"/>
    </xf>
  </cellXfs>
  <cellStyles count="2">
    <cellStyle name="Normal" xfId="0" builtinId="0"/>
    <cellStyle name="Normal 2" xfId="1" xr:uid="{F04EBEE8-10C1-4730-8F79-299D0B3EE859}"/>
  </cellStyles>
  <dxfs count="16">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2D2CE-7192-45D8-8D4B-8482A4F3FB52}">
  <dimension ref="C3:K6"/>
  <sheetViews>
    <sheetView tabSelected="1" topLeftCell="D1" workbookViewId="0">
      <selection activeCell="H15" sqref="H15"/>
    </sheetView>
  </sheetViews>
  <sheetFormatPr baseColWidth="10" defaultRowHeight="15" x14ac:dyDescent="0.25"/>
  <cols>
    <col min="3" max="3" width="33.28515625" customWidth="1"/>
    <col min="4" max="4" width="23.85546875" customWidth="1"/>
    <col min="5" max="5" width="21.5703125" customWidth="1"/>
    <col min="6" max="6" width="16.140625" customWidth="1"/>
    <col min="7" max="7" width="18.5703125" customWidth="1"/>
    <col min="9" max="9" width="20.140625" customWidth="1"/>
    <col min="10" max="10" width="22" customWidth="1"/>
  </cols>
  <sheetData>
    <row r="3" spans="3:11" ht="79.5" customHeight="1" x14ac:dyDescent="0.25">
      <c r="D3" s="46" t="s">
        <v>167</v>
      </c>
      <c r="E3" s="4" t="s">
        <v>10</v>
      </c>
      <c r="F3" s="4" t="s">
        <v>5</v>
      </c>
      <c r="G3" s="2" t="s">
        <v>143</v>
      </c>
      <c r="H3" s="2" t="s">
        <v>144</v>
      </c>
      <c r="I3" s="1" t="s">
        <v>141</v>
      </c>
      <c r="J3" s="2" t="s">
        <v>9</v>
      </c>
    </row>
    <row r="4" spans="3:11" x14ac:dyDescent="0.25">
      <c r="E4" s="56" t="s">
        <v>3</v>
      </c>
      <c r="F4" s="7" t="s">
        <v>4</v>
      </c>
      <c r="G4" s="5" t="s">
        <v>1</v>
      </c>
      <c r="H4" s="5" t="s">
        <v>6</v>
      </c>
      <c r="I4" s="5" t="s">
        <v>8</v>
      </c>
      <c r="J4" s="5" t="s">
        <v>7</v>
      </c>
      <c r="K4" s="53"/>
    </row>
    <row r="5" spans="3:11" ht="30" x14ac:dyDescent="0.25">
      <c r="E5" s="52" t="s">
        <v>36</v>
      </c>
      <c r="F5" s="47" t="s">
        <v>163</v>
      </c>
      <c r="G5" s="49">
        <v>1000</v>
      </c>
      <c r="H5" s="50">
        <v>5</v>
      </c>
      <c r="I5" s="48" t="s">
        <v>33</v>
      </c>
      <c r="J5" s="55" t="s">
        <v>165</v>
      </c>
    </row>
    <row r="6" spans="3:11" ht="27" customHeight="1" x14ac:dyDescent="0.25">
      <c r="C6" s="1"/>
      <c r="E6" s="52" t="s">
        <v>63</v>
      </c>
      <c r="F6" s="47" t="s">
        <v>164</v>
      </c>
      <c r="G6" s="49">
        <v>150</v>
      </c>
      <c r="H6" s="50">
        <v>5</v>
      </c>
      <c r="I6" s="48" t="s">
        <v>51</v>
      </c>
      <c r="J6" s="55" t="s">
        <v>166</v>
      </c>
    </row>
  </sheetData>
  <dataValidations count="1">
    <dataValidation type="decimal" allowBlank="1" showInputMessage="1" showErrorMessage="1" sqref="G6" xr:uid="{8864E607-02B4-412C-8B7B-2EC3416848CC}">
      <formula1>-999999999</formula1>
      <formula2>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EF6B-5274-4BDC-A7F1-30A812D527DA}">
  <dimension ref="A1:O46"/>
  <sheetViews>
    <sheetView workbookViewId="0">
      <pane xSplit="2" ySplit="2" topLeftCell="C33" activePane="bottomRight" state="frozen"/>
      <selection pane="topRight" activeCell="C1" sqref="C1"/>
      <selection pane="bottomLeft" activeCell="A3" sqref="A3"/>
      <selection pane="bottomRight" activeCell="B47" sqref="B47"/>
    </sheetView>
  </sheetViews>
  <sheetFormatPr baseColWidth="10" defaultRowHeight="15" x14ac:dyDescent="0.25"/>
  <cols>
    <col min="1" max="2" width="21.85546875" customWidth="1"/>
    <col min="3" max="3" width="23.85546875" customWidth="1"/>
    <col min="4" max="4" width="32.140625" customWidth="1"/>
    <col min="5" max="5" width="16.140625" customWidth="1"/>
    <col min="6" max="6" width="18.5703125" customWidth="1"/>
    <col min="7" max="7" width="14.5703125" customWidth="1"/>
    <col min="8" max="8" width="20.140625" customWidth="1"/>
    <col min="9" max="9" width="27.85546875" style="23" customWidth="1"/>
    <col min="11" max="11" width="11.42578125" style="25"/>
  </cols>
  <sheetData>
    <row r="1" spans="1:15" ht="38.25" x14ac:dyDescent="0.25">
      <c r="A1" s="59" t="s">
        <v>91</v>
      </c>
      <c r="B1" s="59"/>
      <c r="C1" s="29" t="s">
        <v>108</v>
      </c>
      <c r="D1" s="29" t="s">
        <v>5</v>
      </c>
      <c r="E1" s="30" t="s">
        <v>110</v>
      </c>
      <c r="F1" s="30" t="s">
        <v>111</v>
      </c>
      <c r="G1" s="29" t="s">
        <v>109</v>
      </c>
      <c r="H1" s="30" t="s">
        <v>9</v>
      </c>
      <c r="I1" s="26">
        <f>COUNTA(C3:C46)-COUNTBLANK(C3:C46)</f>
        <v>39</v>
      </c>
      <c r="J1" s="13">
        <f>SUM(J3:J50)</f>
        <v>95717.267999999996</v>
      </c>
      <c r="K1" s="24"/>
      <c r="L1" s="13">
        <f>SUM(L3:L50)</f>
        <v>10206.7536</v>
      </c>
      <c r="M1" s="13">
        <f>SUM(M3:M50)</f>
        <v>105924.02159999999</v>
      </c>
    </row>
    <row r="2" spans="1:15" ht="77.25" customHeight="1" x14ac:dyDescent="0.25">
      <c r="A2" s="4" t="s">
        <v>92</v>
      </c>
      <c r="B2" s="4" t="s">
        <v>93</v>
      </c>
      <c r="C2" s="58" t="s">
        <v>3</v>
      </c>
      <c r="D2" s="7" t="s">
        <v>4</v>
      </c>
      <c r="E2" s="5" t="s">
        <v>1</v>
      </c>
      <c r="F2" s="5" t="s">
        <v>6</v>
      </c>
      <c r="G2" s="5" t="s">
        <v>8</v>
      </c>
      <c r="H2" s="5" t="s">
        <v>7</v>
      </c>
      <c r="I2" s="31" t="s">
        <v>89</v>
      </c>
      <c r="J2" s="5" t="s">
        <v>52</v>
      </c>
      <c r="K2" s="5" t="s">
        <v>53</v>
      </c>
      <c r="L2" s="5" t="s">
        <v>54</v>
      </c>
      <c r="M2" s="5" t="s">
        <v>55</v>
      </c>
      <c r="N2" s="54" t="s">
        <v>88</v>
      </c>
      <c r="O2" s="32" t="s">
        <v>162</v>
      </c>
    </row>
    <row r="3" spans="1:15" ht="30" x14ac:dyDescent="0.25">
      <c r="A3" s="20" t="s">
        <v>86</v>
      </c>
      <c r="B3" s="10"/>
      <c r="C3" s="28" t="str">
        <f>IFERROR(VLOOKUP(A3,Articles!$A$3:$B$500,2,FALSE),"")</f>
        <v>TITRE1</v>
      </c>
      <c r="D3" s="10" t="s">
        <v>69</v>
      </c>
      <c r="E3" s="12"/>
      <c r="F3" s="11"/>
      <c r="G3" s="27" t="str">
        <f>IFERROR(IF(O3="Pourcentage","%",VLOOKUP(B3,Unités!$A$2:$B$500,2,FALSE)),"")</f>
        <v/>
      </c>
      <c r="H3" s="20" t="s">
        <v>95</v>
      </c>
      <c r="I3" s="35" t="str">
        <f>IFERROR(VLOOKUP(A3,Articles!$A$3:$T$500,19,FALSE),"")</f>
        <v>Libellé obligatoire, Quantité/Unité/Prix unitaire interdits</v>
      </c>
      <c r="J3" s="33">
        <f t="shared" ref="J3" si="0">IF(N3="Non",E3*F3,IF(O3="Pourcentage",E2*F2*(F3/100),0))</f>
        <v>0</v>
      </c>
      <c r="K3" s="34" t="str">
        <f>IFERROR(IF(O3="Pourcentage", K2,          VLOOKUP(A3,Articles!$A$3:$E$500,5,FALSE)),"")</f>
        <v/>
      </c>
      <c r="L3" s="33">
        <f>IFERROR(J3*K3,0)</f>
        <v>0</v>
      </c>
      <c r="M3" s="33">
        <f>J3+L3</f>
        <v>0</v>
      </c>
      <c r="N3" s="6" t="str">
        <f>IFERROR(VLOOKUP(A3,Articles!$A$3:$T$500,18,FALSE),"")</f>
        <v>Oui</v>
      </c>
      <c r="O3" s="6" t="str">
        <f>IF(N3="Non","",IF(LEFT(C3,5)="TITRE","Titre",IF(LEFT(C3,9)="SOUSTOTAL","Total",IF(LEFT(C3,11)="POURCENTAGE","Pourcentage"," "))))</f>
        <v>Titre</v>
      </c>
    </row>
    <row r="4" spans="1:15" ht="30" x14ac:dyDescent="0.25">
      <c r="A4" s="20" t="s">
        <v>29</v>
      </c>
      <c r="B4" s="10" t="s">
        <v>50</v>
      </c>
      <c r="C4" s="28" t="str">
        <f>IFERROR(VLOOKUP(A4,Articles!$A$3:$B$500,2,FALSE),"")</f>
        <v>FORMAEXO</v>
      </c>
      <c r="D4" s="10" t="s">
        <v>94</v>
      </c>
      <c r="E4" s="12">
        <v>1000</v>
      </c>
      <c r="F4" s="11">
        <v>2</v>
      </c>
      <c r="G4" s="27" t="str">
        <f>IFERROR(IF(O4="Pourcentage","%",VLOOKUP(B4,Unités!$A$2:$B$500,2,FALSE)),"")</f>
        <v>j</v>
      </c>
      <c r="H4" s="20" t="s">
        <v>96</v>
      </c>
      <c r="I4" s="35" t="str">
        <f>IFERROR(VLOOKUP(A4,Articles!$A$3:$T$500,19,FALSE),"")</f>
        <v>Tous champs obligatoires, excepté Détail facultatif</v>
      </c>
      <c r="J4" s="33">
        <f t="shared" ref="J4:J46" si="1">IF(N4="Non",E4*F4,IF(O4="Pourcentage",E3*F3*(F4/100),0))</f>
        <v>2000</v>
      </c>
      <c r="K4" s="34" t="str">
        <f>IFERROR(IF(O4="Pourcentage", K3,          VLOOKUP(A4,Articles!$A$3:$E$500,5,FALSE)),"")</f>
        <v>0,00 %</v>
      </c>
      <c r="L4" s="33">
        <f t="shared" ref="L4:L46" si="2">IFERROR(J4*K4,0)</f>
        <v>0</v>
      </c>
      <c r="M4" s="33">
        <f t="shared" ref="M4:M46" si="3">J4+L4</f>
        <v>2000</v>
      </c>
      <c r="N4" s="6" t="str">
        <f>IFERROR(VLOOKUP(A4,Articles!$A$3:$T$500,18,FALSE),"")</f>
        <v>Non</v>
      </c>
      <c r="O4" s="6" t="str">
        <f t="shared" ref="O4:O46" si="4">IF(N4="Non","",IF(LEFT(C4,5)="TITRE","Titre",IF(LEFT(C4,9)="SOUSTOTAL","Total",IF(LEFT(C4,11)="POURCENTAGE","Pourcentage"," "))))</f>
        <v/>
      </c>
    </row>
    <row r="5" spans="1:15" ht="30" x14ac:dyDescent="0.25">
      <c r="A5" s="20" t="s">
        <v>43</v>
      </c>
      <c r="B5" s="10" t="s">
        <v>2</v>
      </c>
      <c r="C5" s="28" t="str">
        <f>IFERROR(VLOOKUP(A5,Articles!$A$3:$B$500,2,FALSE),"")</f>
        <v>REFACT20%</v>
      </c>
      <c r="D5" s="10" t="s">
        <v>57</v>
      </c>
      <c r="E5" s="12">
        <v>200</v>
      </c>
      <c r="F5" s="11">
        <f>F4</f>
        <v>2</v>
      </c>
      <c r="G5" s="27" t="str">
        <f>IFERROR(IF(O5="Pourcentage","%",VLOOKUP(B5,Unités!$A$2:$B$500,2,FALSE)),"")</f>
        <v>u</v>
      </c>
      <c r="H5" s="20" t="s">
        <v>97</v>
      </c>
      <c r="I5" s="35" t="str">
        <f>IFERROR(VLOOKUP(A5,Articles!$A$3:$T$500,19,FALSE),"")</f>
        <v>Tous champs obligatoires, excepté Détail facultatif</v>
      </c>
      <c r="J5" s="33">
        <f t="shared" si="1"/>
        <v>400</v>
      </c>
      <c r="K5" s="34" t="str">
        <f>IFERROR(IF(O5="Pourcentage", K4,          VLOOKUP(A5,Articles!$A$3:$E$500,5,FALSE)),"")</f>
        <v>20,00 %</v>
      </c>
      <c r="L5" s="33">
        <f t="shared" si="2"/>
        <v>80</v>
      </c>
      <c r="M5" s="33">
        <f t="shared" si="3"/>
        <v>480</v>
      </c>
      <c r="N5" s="6" t="str">
        <f>IFERROR(VLOOKUP(A5,Articles!$A$3:$T$500,18,FALSE),"")</f>
        <v>Non</v>
      </c>
      <c r="O5" s="6" t="str">
        <f t="shared" si="4"/>
        <v/>
      </c>
    </row>
    <row r="6" spans="1:15" ht="30" x14ac:dyDescent="0.25">
      <c r="A6" s="20" t="s">
        <v>81</v>
      </c>
      <c r="B6" s="10"/>
      <c r="C6" s="28" t="str">
        <f>IFERROR(VLOOKUP(A6,Articles!$A$3:$B$500,2,FALSE),"")</f>
        <v>SOUSTOTAL1</v>
      </c>
      <c r="D6" s="10" t="s">
        <v>90</v>
      </c>
      <c r="E6" s="12"/>
      <c r="F6" s="11"/>
      <c r="G6" s="27" t="str">
        <f>IFERROR(IF(O6="Pourcentage","%",VLOOKUP(B6,Unités!$A$2:$B$500,2,FALSE)),"")</f>
        <v/>
      </c>
      <c r="H6" s="20" t="s">
        <v>98</v>
      </c>
      <c r="I6" s="35" t="str">
        <f>IFERROR(VLOOKUP(A6,Articles!$A$3:$T$500,19,FALSE),"")</f>
        <v>Libellé obligatoire, Quantité/Unité/Prix unitaire interdits</v>
      </c>
      <c r="J6" s="33">
        <f t="shared" si="1"/>
        <v>0</v>
      </c>
      <c r="K6" s="34" t="str">
        <f>IFERROR(IF(O6="Pourcentage", K5,          VLOOKUP(A6,Articles!$A$3:$E$500,5,FALSE)),"")</f>
        <v/>
      </c>
      <c r="L6" s="33">
        <f t="shared" si="2"/>
        <v>0</v>
      </c>
      <c r="M6" s="33">
        <f t="shared" si="3"/>
        <v>0</v>
      </c>
      <c r="N6" s="6" t="str">
        <f>IFERROR(VLOOKUP(A6,Articles!$A$3:$T$500,18,FALSE),"")</f>
        <v>Oui</v>
      </c>
      <c r="O6" s="6" t="str">
        <f t="shared" si="4"/>
        <v>Total</v>
      </c>
    </row>
    <row r="7" spans="1:15" ht="30" x14ac:dyDescent="0.25">
      <c r="A7" s="20" t="s">
        <v>86</v>
      </c>
      <c r="B7" s="10"/>
      <c r="C7" s="28" t="str">
        <f>IFERROR(VLOOKUP(A7,Articles!$A$3:$B$500,2,FALSE),"")</f>
        <v>TITRE1</v>
      </c>
      <c r="D7" s="10" t="s">
        <v>107</v>
      </c>
      <c r="E7" s="12"/>
      <c r="F7" s="11"/>
      <c r="G7" s="27" t="str">
        <f>IFERROR(IF(O7="Pourcentage","%",VLOOKUP(B7,Unités!$A$2:$B$500,2,FALSE)),"")</f>
        <v/>
      </c>
      <c r="H7" s="20" t="s">
        <v>99</v>
      </c>
      <c r="I7" s="35" t="str">
        <f>IFERROR(VLOOKUP(A7,Articles!$A$3:$T$500,19,FALSE),"")</f>
        <v>Libellé obligatoire, Quantité/Unité/Prix unitaire interdits</v>
      </c>
      <c r="J7" s="33">
        <f t="shared" si="1"/>
        <v>0</v>
      </c>
      <c r="K7" s="34" t="str">
        <f>IFERROR(IF(O7="Pourcentage", K6,          VLOOKUP(A7,Articles!$A$3:$E$500,5,FALSE)),"")</f>
        <v/>
      </c>
      <c r="L7" s="33">
        <f t="shared" si="2"/>
        <v>0</v>
      </c>
      <c r="M7" s="33">
        <f t="shared" si="3"/>
        <v>0</v>
      </c>
      <c r="N7" s="6" t="str">
        <f>IFERROR(VLOOKUP(A7,Articles!$A$3:$T$500,18,FALSE),"")</f>
        <v>Oui</v>
      </c>
      <c r="O7" s="6" t="str">
        <f t="shared" si="4"/>
        <v>Titre</v>
      </c>
    </row>
    <row r="8" spans="1:15" ht="30" x14ac:dyDescent="0.25">
      <c r="A8" s="20" t="s">
        <v>37</v>
      </c>
      <c r="B8" s="10" t="s">
        <v>48</v>
      </c>
      <c r="C8" s="28" t="str">
        <f>IFERROR(VLOOKUP(A8,Articles!$A$3:$B$500,2,FALSE),"")</f>
        <v>PRESTA20</v>
      </c>
      <c r="D8" s="10" t="s">
        <v>70</v>
      </c>
      <c r="E8" s="12">
        <v>854.25599999999997</v>
      </c>
      <c r="F8" s="11">
        <v>1</v>
      </c>
      <c r="G8" s="27" t="str">
        <f>IFERROR(IF(O8="Pourcentage","%",VLOOKUP(B8,Unités!$A$2:$B$500,2,FALSE)),"")</f>
        <v>h</v>
      </c>
      <c r="H8" s="20" t="s">
        <v>100</v>
      </c>
      <c r="I8" s="35" t="str">
        <f>IFERROR(VLOOKUP(A8,Articles!$A$3:$T$500,19,FALSE),"")</f>
        <v>Tous champs obligatoires, excepté Détail facultatif</v>
      </c>
      <c r="J8" s="33">
        <f t="shared" si="1"/>
        <v>854.25599999999997</v>
      </c>
      <c r="K8" s="34" t="str">
        <f>IFERROR(IF(O8="Pourcentage", K7,          VLOOKUP(A8,Articles!$A$3:$E$500,5,FALSE)),"")</f>
        <v>20,00 %</v>
      </c>
      <c r="L8" s="33">
        <f t="shared" si="2"/>
        <v>170.85120000000001</v>
      </c>
      <c r="M8" s="33">
        <f t="shared" si="3"/>
        <v>1025.1071999999999</v>
      </c>
      <c r="N8" s="6" t="str">
        <f>IFERROR(VLOOKUP(A8,Articles!$A$3:$T$500,18,FALSE),"")</f>
        <v>Non</v>
      </c>
      <c r="O8" s="6" t="str">
        <f t="shared" si="4"/>
        <v/>
      </c>
    </row>
    <row r="9" spans="1:15" ht="30" x14ac:dyDescent="0.25">
      <c r="A9" s="20" t="s">
        <v>41</v>
      </c>
      <c r="B9" s="10" t="s">
        <v>48</v>
      </c>
      <c r="C9" s="28" t="str">
        <f>IFERROR(VLOOKUP(A9,Articles!$A$3:$B$500,2,FALSE),"")</f>
        <v>REFACT0</v>
      </c>
      <c r="D9" s="10" t="s">
        <v>58</v>
      </c>
      <c r="E9" s="12">
        <v>25.789000000000001</v>
      </c>
      <c r="F9" s="11">
        <v>500</v>
      </c>
      <c r="G9" s="27" t="str">
        <f>IFERROR(IF(O9="Pourcentage","%",VLOOKUP(B9,Unités!$A$2:$B$500,2,FALSE)),"")</f>
        <v>h</v>
      </c>
      <c r="H9" s="20" t="s">
        <v>101</v>
      </c>
      <c r="I9" s="35" t="str">
        <f>IFERROR(VLOOKUP(A9,Articles!$A$3:$T$500,19,FALSE),"")</f>
        <v>Tous champs obligatoires, excepté Détail facultatif</v>
      </c>
      <c r="J9" s="33">
        <f t="shared" si="1"/>
        <v>12894.5</v>
      </c>
      <c r="K9" s="34" t="str">
        <f>IFERROR(IF(O9="Pourcentage", K8,          VLOOKUP(A9,Articles!$A$3:$E$500,5,FALSE)),"")</f>
        <v>0,00 %</v>
      </c>
      <c r="L9" s="33">
        <f t="shared" si="2"/>
        <v>0</v>
      </c>
      <c r="M9" s="33">
        <f t="shared" si="3"/>
        <v>12894.5</v>
      </c>
      <c r="N9" s="6" t="str">
        <f>IFERROR(VLOOKUP(A9,Articles!$A$3:$T$500,18,FALSE),"")</f>
        <v>Non</v>
      </c>
      <c r="O9" s="6" t="str">
        <f t="shared" si="4"/>
        <v/>
      </c>
    </row>
    <row r="10" spans="1:15" ht="30" x14ac:dyDescent="0.25">
      <c r="A10" s="20" t="s">
        <v>81</v>
      </c>
      <c r="B10" s="10"/>
      <c r="C10" s="28" t="str">
        <f>IFERROR(VLOOKUP(A10,Articles!$A$3:$B$500,2,FALSE),"")</f>
        <v>SOUSTOTAL1</v>
      </c>
      <c r="D10" s="10" t="s">
        <v>59</v>
      </c>
      <c r="E10" s="12"/>
      <c r="F10" s="11"/>
      <c r="G10" s="27" t="str">
        <f>IFERROR(IF(O10="Pourcentage","%",VLOOKUP(B10,Unités!$A$2:$B$500,2,FALSE)),"")</f>
        <v/>
      </c>
      <c r="H10" s="20" t="s">
        <v>102</v>
      </c>
      <c r="I10" s="35" t="str">
        <f>IFERROR(VLOOKUP(A10,Articles!$A$3:$T$500,19,FALSE),"")</f>
        <v>Libellé obligatoire, Quantité/Unité/Prix unitaire interdits</v>
      </c>
      <c r="J10" s="33">
        <f t="shared" si="1"/>
        <v>0</v>
      </c>
      <c r="K10" s="34" t="str">
        <f>IFERROR(IF(O10="Pourcentage", K9,          VLOOKUP(A10,Articles!$A$3:$E$500,5,FALSE)),"")</f>
        <v/>
      </c>
      <c r="L10" s="33">
        <f t="shared" si="2"/>
        <v>0</v>
      </c>
      <c r="M10" s="33">
        <f t="shared" si="3"/>
        <v>0</v>
      </c>
      <c r="N10" s="6" t="str">
        <f>IFERROR(VLOOKUP(A10,Articles!$A$3:$T$500,18,FALSE),"")</f>
        <v>Oui</v>
      </c>
      <c r="O10" s="6" t="str">
        <f t="shared" si="4"/>
        <v>Total</v>
      </c>
    </row>
    <row r="11" spans="1:15" ht="30" x14ac:dyDescent="0.25">
      <c r="A11" s="20" t="s">
        <v>86</v>
      </c>
      <c r="B11" s="10"/>
      <c r="C11" s="28" t="str">
        <f>IFERROR(VLOOKUP(A11,Articles!$A$3:$B$500,2,FALSE),"")</f>
        <v>TITRE1</v>
      </c>
      <c r="D11" s="10" t="s">
        <v>71</v>
      </c>
      <c r="E11" s="12"/>
      <c r="F11" s="11"/>
      <c r="G11" s="27" t="str">
        <f>IFERROR(IF(O11="Pourcentage","%",VLOOKUP(B11,Unités!$A$2:$B$500,2,FALSE)),"")</f>
        <v/>
      </c>
      <c r="H11" s="20" t="s">
        <v>103</v>
      </c>
      <c r="I11" s="35" t="str">
        <f>IFERROR(VLOOKUP(A11,Articles!$A$3:$T$500,19,FALSE),"")</f>
        <v>Libellé obligatoire, Quantité/Unité/Prix unitaire interdits</v>
      </c>
      <c r="J11" s="33">
        <f t="shared" si="1"/>
        <v>0</v>
      </c>
      <c r="K11" s="34" t="str">
        <f>IFERROR(IF(O11="Pourcentage", K10,          VLOOKUP(A11,Articles!$A$3:$E$500,5,FALSE)),"")</f>
        <v/>
      </c>
      <c r="L11" s="33">
        <f t="shared" si="2"/>
        <v>0</v>
      </c>
      <c r="M11" s="33">
        <f t="shared" si="3"/>
        <v>0</v>
      </c>
      <c r="N11" s="6" t="str">
        <f>IFERROR(VLOOKUP(A11,Articles!$A$3:$T$500,18,FALSE),"")</f>
        <v>Oui</v>
      </c>
      <c r="O11" s="6" t="str">
        <f t="shared" si="4"/>
        <v>Titre</v>
      </c>
    </row>
    <row r="12" spans="1:15" ht="30" x14ac:dyDescent="0.25">
      <c r="A12" s="20" t="s">
        <v>43</v>
      </c>
      <c r="B12" s="10" t="s">
        <v>50</v>
      </c>
      <c r="C12" s="28" t="str">
        <f>IFERROR(VLOOKUP(A12,Articles!$A$3:$B$500,2,FALSE),"")</f>
        <v>REFACT20%</v>
      </c>
      <c r="D12" s="10" t="s">
        <v>72</v>
      </c>
      <c r="E12" s="12">
        <v>875</v>
      </c>
      <c r="F12" s="11">
        <v>3</v>
      </c>
      <c r="G12" s="27" t="str">
        <f>IFERROR(IF(O12="Pourcentage","%",VLOOKUP(B12,Unités!$A$2:$B$500,2,FALSE)),"")</f>
        <v>j</v>
      </c>
      <c r="H12" s="20" t="s">
        <v>104</v>
      </c>
      <c r="I12" s="35" t="str">
        <f>IFERROR(VLOOKUP(A12,Articles!$A$3:$T$500,19,FALSE),"")</f>
        <v>Tous champs obligatoires, excepté Détail facultatif</v>
      </c>
      <c r="J12" s="33">
        <f t="shared" si="1"/>
        <v>2625</v>
      </c>
      <c r="K12" s="34" t="str">
        <f>IFERROR(IF(O12="Pourcentage", K11,          VLOOKUP(A12,Articles!$A$3:$E$500,5,FALSE)),"")</f>
        <v>20,00 %</v>
      </c>
      <c r="L12" s="33">
        <f t="shared" si="2"/>
        <v>525</v>
      </c>
      <c r="M12" s="33">
        <f t="shared" si="3"/>
        <v>3150</v>
      </c>
      <c r="N12" s="6" t="str">
        <f>IFERROR(VLOOKUP(A12,Articles!$A$3:$T$500,18,FALSE),"")</f>
        <v>Non</v>
      </c>
      <c r="O12" s="6" t="str">
        <f t="shared" si="4"/>
        <v/>
      </c>
    </row>
    <row r="13" spans="1:15" ht="30" x14ac:dyDescent="0.25">
      <c r="A13" s="20" t="s">
        <v>84</v>
      </c>
      <c r="B13" s="10"/>
      <c r="C13" s="28" t="str">
        <f>IFERROR(VLOOKUP(A13,Articles!$A$3:$B$500,2,FALSE),"")</f>
        <v>POURCENTAGE</v>
      </c>
      <c r="D13" s="10" t="s">
        <v>73</v>
      </c>
      <c r="E13" s="12"/>
      <c r="F13" s="11">
        <v>-10</v>
      </c>
      <c r="G13" s="27" t="str">
        <f>IFERROR(IF(O13="Pourcentage","%",VLOOKUP(B13,Unités!$A$2:$B$500,2,FALSE)),"")</f>
        <v>%</v>
      </c>
      <c r="H13" s="20" t="s">
        <v>105</v>
      </c>
      <c r="I13" s="35" t="str">
        <f>IFERROR(VLOOKUP(A13,Articles!$A$3:$T$500,19,FALSE),"")</f>
        <v>Libellé/Quantité obligatoires, Prix unitaire interdit</v>
      </c>
      <c r="J13" s="33">
        <f t="shared" si="1"/>
        <v>-262.5</v>
      </c>
      <c r="K13" s="34" t="str">
        <f>IFERROR(IF(O13="Pourcentage", K12,          VLOOKUP(A13,Articles!$A$3:$E$500,5,FALSE)),"")</f>
        <v>20,00 %</v>
      </c>
      <c r="L13" s="33">
        <f t="shared" si="2"/>
        <v>-52.5</v>
      </c>
      <c r="M13" s="33">
        <f t="shared" si="3"/>
        <v>-315</v>
      </c>
      <c r="N13" s="6" t="str">
        <f>IFERROR(VLOOKUP(A13,Articles!$A$3:$T$500,18,FALSE),"")</f>
        <v>Oui</v>
      </c>
      <c r="O13" s="6" t="str">
        <f t="shared" si="4"/>
        <v>Pourcentage</v>
      </c>
    </row>
    <row r="14" spans="1:15" ht="30" x14ac:dyDescent="0.25">
      <c r="A14" s="20" t="s">
        <v>37</v>
      </c>
      <c r="B14" s="10" t="s">
        <v>2</v>
      </c>
      <c r="C14" s="28" t="str">
        <f>IFERROR(VLOOKUP(A14,Articles!$A$3:$B$500,2,FALSE),"")</f>
        <v>PRESTA20</v>
      </c>
      <c r="D14" s="10" t="s">
        <v>74</v>
      </c>
      <c r="E14" s="12">
        <v>500</v>
      </c>
      <c r="F14" s="11">
        <v>1</v>
      </c>
      <c r="G14" s="27" t="str">
        <f>IFERROR(IF(O14="Pourcentage","%",VLOOKUP(B14,Unités!$A$2:$B$500,2,FALSE)),"")</f>
        <v>u</v>
      </c>
      <c r="H14" s="20" t="s">
        <v>106</v>
      </c>
      <c r="I14" s="35" t="str">
        <f>IFERROR(VLOOKUP(A14,Articles!$A$3:$T$500,19,FALSE),"")</f>
        <v>Tous champs obligatoires, excepté Détail facultatif</v>
      </c>
      <c r="J14" s="33">
        <f t="shared" si="1"/>
        <v>500</v>
      </c>
      <c r="K14" s="34" t="str">
        <f>IFERROR(IF(O14="Pourcentage", K13,          VLOOKUP(A14,Articles!$A$3:$E$500,5,FALSE)),"")</f>
        <v>20,00 %</v>
      </c>
      <c r="L14" s="33">
        <f t="shared" si="2"/>
        <v>100</v>
      </c>
      <c r="M14" s="33">
        <f t="shared" si="3"/>
        <v>600</v>
      </c>
      <c r="N14" s="6" t="str">
        <f>IFERROR(VLOOKUP(A14,Articles!$A$3:$T$500,18,FALSE),"")</f>
        <v>Non</v>
      </c>
      <c r="O14" s="6" t="str">
        <f t="shared" si="4"/>
        <v/>
      </c>
    </row>
    <row r="15" spans="1:15" ht="30" x14ac:dyDescent="0.25">
      <c r="A15" s="20" t="s">
        <v>43</v>
      </c>
      <c r="B15" s="10" t="s">
        <v>48</v>
      </c>
      <c r="C15" s="28" t="str">
        <f>IFERROR(VLOOKUP(A15,Articles!$A$3:$B$500,2,FALSE),"")</f>
        <v>REFACT20%</v>
      </c>
      <c r="D15" s="10" t="s">
        <v>75</v>
      </c>
      <c r="E15" s="12">
        <v>25.789000000000001</v>
      </c>
      <c r="F15" s="11">
        <v>500</v>
      </c>
      <c r="G15" s="27" t="str">
        <f>IFERROR(IF(O15="Pourcentage","%",VLOOKUP(B15,Unités!$A$2:$B$500,2,FALSE)),"")</f>
        <v>h</v>
      </c>
      <c r="H15" s="20" t="s">
        <v>112</v>
      </c>
      <c r="I15" s="35" t="str">
        <f>IFERROR(VLOOKUP(A15,Articles!$A$3:$T$500,19,FALSE),"")</f>
        <v>Tous champs obligatoires, excepté Détail facultatif</v>
      </c>
      <c r="J15" s="33">
        <f t="shared" si="1"/>
        <v>12894.5</v>
      </c>
      <c r="K15" s="34" t="str">
        <f>IFERROR(IF(O15="Pourcentage", K14,          VLOOKUP(A15,Articles!$A$3:$E$500,5,FALSE)),"")</f>
        <v>20,00 %</v>
      </c>
      <c r="L15" s="33">
        <f t="shared" si="2"/>
        <v>2578.9</v>
      </c>
      <c r="M15" s="33">
        <f t="shared" si="3"/>
        <v>15473.4</v>
      </c>
      <c r="N15" s="6" t="str">
        <f>IFERROR(VLOOKUP(A15,Articles!$A$3:$T$500,18,FALSE),"")</f>
        <v>Non</v>
      </c>
      <c r="O15" s="6" t="str">
        <f t="shared" si="4"/>
        <v/>
      </c>
    </row>
    <row r="16" spans="1:15" ht="30" x14ac:dyDescent="0.25">
      <c r="A16" s="20" t="s">
        <v>86</v>
      </c>
      <c r="B16" s="10"/>
      <c r="C16" s="28" t="str">
        <f>IFERROR(VLOOKUP(A16,Articles!$A$3:$B$500,2,FALSE),"")</f>
        <v>TITRE1</v>
      </c>
      <c r="D16" s="10" t="s">
        <v>69</v>
      </c>
      <c r="E16" s="12"/>
      <c r="F16" s="11"/>
      <c r="G16" s="27" t="str">
        <f>IFERROR(IF(O16="Pourcentage","%",VLOOKUP(B16,Unités!$A$2:$B$500,2,FALSE)),"")</f>
        <v/>
      </c>
      <c r="H16" s="20" t="s">
        <v>95</v>
      </c>
      <c r="I16" s="35" t="str">
        <f>IFERROR(VLOOKUP(A16,Articles!$A$3:$T$500,19,FALSE),"")</f>
        <v>Libellé obligatoire, Quantité/Unité/Prix unitaire interdits</v>
      </c>
      <c r="J16" s="33">
        <f t="shared" si="1"/>
        <v>0</v>
      </c>
      <c r="K16" s="34" t="str">
        <f>IFERROR(IF(O16="Pourcentage", K15,          VLOOKUP(A16,Articles!$A$3:$E$500,5,FALSE)),"")</f>
        <v/>
      </c>
      <c r="L16" s="33">
        <f t="shared" si="2"/>
        <v>0</v>
      </c>
      <c r="M16" s="33">
        <f t="shared" si="3"/>
        <v>0</v>
      </c>
      <c r="N16" s="6" t="str">
        <f>IFERROR(VLOOKUP(A16,Articles!$A$3:$T$500,18,FALSE),"")</f>
        <v>Oui</v>
      </c>
      <c r="O16" s="6" t="str">
        <f t="shared" si="4"/>
        <v>Titre</v>
      </c>
    </row>
    <row r="17" spans="1:15" ht="30" x14ac:dyDescent="0.25">
      <c r="A17" s="20" t="s">
        <v>29</v>
      </c>
      <c r="B17" s="10" t="s">
        <v>50</v>
      </c>
      <c r="C17" s="28" t="str">
        <f>IFERROR(VLOOKUP(A17,Articles!$A$3:$B$500,2,FALSE),"")</f>
        <v>FORMAEXO</v>
      </c>
      <c r="D17" s="10" t="s">
        <v>94</v>
      </c>
      <c r="E17" s="12">
        <v>1000</v>
      </c>
      <c r="F17" s="11">
        <v>2</v>
      </c>
      <c r="G17" s="27" t="str">
        <f>IFERROR(IF(O17="Pourcentage","%",VLOOKUP(B17,Unités!$A$2:$B$500,2,FALSE)),"")</f>
        <v>j</v>
      </c>
      <c r="H17" s="20" t="s">
        <v>96</v>
      </c>
      <c r="I17" s="35" t="str">
        <f>IFERROR(VLOOKUP(A17,Articles!$A$3:$T$500,19,FALSE),"")</f>
        <v>Tous champs obligatoires, excepté Détail facultatif</v>
      </c>
      <c r="J17" s="33">
        <f t="shared" si="1"/>
        <v>2000</v>
      </c>
      <c r="K17" s="34" t="str">
        <f>IFERROR(IF(O17="Pourcentage", K16,          VLOOKUP(A17,Articles!$A$3:$E$500,5,FALSE)),"")</f>
        <v>0,00 %</v>
      </c>
      <c r="L17" s="33">
        <f t="shared" si="2"/>
        <v>0</v>
      </c>
      <c r="M17" s="33">
        <f t="shared" si="3"/>
        <v>2000</v>
      </c>
      <c r="N17" s="6" t="str">
        <f>IFERROR(VLOOKUP(A17,Articles!$A$3:$T$500,18,FALSE),"")</f>
        <v>Non</v>
      </c>
      <c r="O17" s="6" t="str">
        <f t="shared" si="4"/>
        <v/>
      </c>
    </row>
    <row r="18" spans="1:15" ht="30" x14ac:dyDescent="0.25">
      <c r="A18" s="20" t="s">
        <v>43</v>
      </c>
      <c r="B18" s="10" t="s">
        <v>2</v>
      </c>
      <c r="C18" s="28" t="str">
        <f>IFERROR(VLOOKUP(A18,Articles!$A$3:$B$500,2,FALSE),"")</f>
        <v>REFACT20%</v>
      </c>
      <c r="D18" s="10" t="s">
        <v>57</v>
      </c>
      <c r="E18" s="12">
        <v>200</v>
      </c>
      <c r="F18" s="11">
        <f>F17</f>
        <v>2</v>
      </c>
      <c r="G18" s="27" t="str">
        <f>IFERROR(IF(O18="Pourcentage","%",VLOOKUP(B18,Unités!$A$2:$B$500,2,FALSE)),"")</f>
        <v>u</v>
      </c>
      <c r="H18" s="20" t="s">
        <v>97</v>
      </c>
      <c r="I18" s="35" t="str">
        <f>IFERROR(VLOOKUP(A18,Articles!$A$3:$T$500,19,FALSE),"")</f>
        <v>Tous champs obligatoires, excepté Détail facultatif</v>
      </c>
      <c r="J18" s="33">
        <f t="shared" si="1"/>
        <v>400</v>
      </c>
      <c r="K18" s="34" t="str">
        <f>IFERROR(IF(O18="Pourcentage", K17,          VLOOKUP(A18,Articles!$A$3:$E$500,5,FALSE)),"")</f>
        <v>20,00 %</v>
      </c>
      <c r="L18" s="33">
        <f t="shared" si="2"/>
        <v>80</v>
      </c>
      <c r="M18" s="33">
        <f t="shared" si="3"/>
        <v>480</v>
      </c>
      <c r="N18" s="6" t="str">
        <f>IFERROR(VLOOKUP(A18,Articles!$A$3:$T$500,18,FALSE),"")</f>
        <v>Non</v>
      </c>
      <c r="O18" s="6" t="str">
        <f t="shared" si="4"/>
        <v/>
      </c>
    </row>
    <row r="19" spans="1:15" ht="30" x14ac:dyDescent="0.25">
      <c r="A19" s="20" t="s">
        <v>81</v>
      </c>
      <c r="B19" s="10"/>
      <c r="C19" s="28" t="str">
        <f>IFERROR(VLOOKUP(A19,Articles!$A$3:$B$500,2,FALSE),"")</f>
        <v>SOUSTOTAL1</v>
      </c>
      <c r="D19" s="10" t="s">
        <v>90</v>
      </c>
      <c r="E19" s="12"/>
      <c r="F19" s="11"/>
      <c r="G19" s="27" t="str">
        <f>IFERROR(IF(O19="Pourcentage","%",VLOOKUP(B19,Unités!$A$2:$B$500,2,FALSE)),"")</f>
        <v/>
      </c>
      <c r="H19" s="20" t="s">
        <v>98</v>
      </c>
      <c r="I19" s="35" t="str">
        <f>IFERROR(VLOOKUP(A19,Articles!$A$3:$T$500,19,FALSE),"")</f>
        <v>Libellé obligatoire, Quantité/Unité/Prix unitaire interdits</v>
      </c>
      <c r="J19" s="33">
        <f t="shared" si="1"/>
        <v>0</v>
      </c>
      <c r="K19" s="34" t="str">
        <f>IFERROR(IF(O19="Pourcentage", K18,          VLOOKUP(A19,Articles!$A$3:$E$500,5,FALSE)),"")</f>
        <v/>
      </c>
      <c r="L19" s="33">
        <f t="shared" si="2"/>
        <v>0</v>
      </c>
      <c r="M19" s="33">
        <f t="shared" si="3"/>
        <v>0</v>
      </c>
      <c r="N19" s="6" t="str">
        <f>IFERROR(VLOOKUP(A19,Articles!$A$3:$T$500,18,FALSE),"")</f>
        <v>Oui</v>
      </c>
      <c r="O19" s="6" t="str">
        <f t="shared" si="4"/>
        <v>Total</v>
      </c>
    </row>
    <row r="20" spans="1:15" ht="30" x14ac:dyDescent="0.25">
      <c r="A20" s="20" t="s">
        <v>86</v>
      </c>
      <c r="B20" s="10"/>
      <c r="C20" s="28" t="str">
        <f>IFERROR(VLOOKUP(A20,Articles!$A$3:$B$500,2,FALSE),"")</f>
        <v>TITRE1</v>
      </c>
      <c r="D20" s="10" t="s">
        <v>107</v>
      </c>
      <c r="E20" s="12"/>
      <c r="F20" s="11"/>
      <c r="G20" s="27" t="str">
        <f>IFERROR(IF(O20="Pourcentage","%",VLOOKUP(B20,Unités!$A$2:$B$500,2,FALSE)),"")</f>
        <v/>
      </c>
      <c r="H20" s="20" t="s">
        <v>99</v>
      </c>
      <c r="I20" s="35" t="str">
        <f>IFERROR(VLOOKUP(A20,Articles!$A$3:$T$500,19,FALSE),"")</f>
        <v>Libellé obligatoire, Quantité/Unité/Prix unitaire interdits</v>
      </c>
      <c r="J20" s="33">
        <f t="shared" si="1"/>
        <v>0</v>
      </c>
      <c r="K20" s="34" t="str">
        <f>IFERROR(IF(O20="Pourcentage", K19,          VLOOKUP(A20,Articles!$A$3:$E$500,5,FALSE)),"")</f>
        <v/>
      </c>
      <c r="L20" s="33">
        <f t="shared" si="2"/>
        <v>0</v>
      </c>
      <c r="M20" s="33">
        <f t="shared" si="3"/>
        <v>0</v>
      </c>
      <c r="N20" s="6" t="str">
        <f>IFERROR(VLOOKUP(A20,Articles!$A$3:$T$500,18,FALSE),"")</f>
        <v>Oui</v>
      </c>
      <c r="O20" s="6" t="str">
        <f t="shared" si="4"/>
        <v>Titre</v>
      </c>
    </row>
    <row r="21" spans="1:15" ht="30" x14ac:dyDescent="0.25">
      <c r="A21" s="20" t="s">
        <v>37</v>
      </c>
      <c r="B21" s="10" t="s">
        <v>48</v>
      </c>
      <c r="C21" s="28" t="str">
        <f>IFERROR(VLOOKUP(A21,Articles!$A$3:$B$500,2,FALSE),"")</f>
        <v>PRESTA20</v>
      </c>
      <c r="D21" s="10" t="s">
        <v>70</v>
      </c>
      <c r="E21" s="12">
        <v>854.25599999999997</v>
      </c>
      <c r="F21" s="11">
        <v>1</v>
      </c>
      <c r="G21" s="27" t="str">
        <f>IFERROR(IF(O21="Pourcentage","%",VLOOKUP(B21,Unités!$A$2:$B$500,2,FALSE)),"")</f>
        <v>h</v>
      </c>
      <c r="H21" s="20" t="s">
        <v>100</v>
      </c>
      <c r="I21" s="35" t="str">
        <f>IFERROR(VLOOKUP(A21,Articles!$A$3:$T$500,19,FALSE),"")</f>
        <v>Tous champs obligatoires, excepté Détail facultatif</v>
      </c>
      <c r="J21" s="33">
        <f t="shared" si="1"/>
        <v>854.25599999999997</v>
      </c>
      <c r="K21" s="34" t="str">
        <f>IFERROR(IF(O21="Pourcentage", K20,          VLOOKUP(A21,Articles!$A$3:$E$500,5,FALSE)),"")</f>
        <v>20,00 %</v>
      </c>
      <c r="L21" s="33">
        <f t="shared" si="2"/>
        <v>170.85120000000001</v>
      </c>
      <c r="M21" s="33">
        <f t="shared" si="3"/>
        <v>1025.1071999999999</v>
      </c>
      <c r="N21" s="6" t="str">
        <f>IFERROR(VLOOKUP(A21,Articles!$A$3:$T$500,18,FALSE),"")</f>
        <v>Non</v>
      </c>
      <c r="O21" s="6" t="str">
        <f t="shared" si="4"/>
        <v/>
      </c>
    </row>
    <row r="22" spans="1:15" ht="30" x14ac:dyDescent="0.25">
      <c r="A22" s="20" t="s">
        <v>41</v>
      </c>
      <c r="B22" s="10" t="s">
        <v>48</v>
      </c>
      <c r="C22" s="28" t="str">
        <f>IFERROR(VLOOKUP(A22,Articles!$A$3:$B$500,2,FALSE),"")</f>
        <v>REFACT0</v>
      </c>
      <c r="D22" s="10" t="s">
        <v>58</v>
      </c>
      <c r="E22" s="12">
        <v>25.789000000000001</v>
      </c>
      <c r="F22" s="11">
        <v>500</v>
      </c>
      <c r="G22" s="27" t="str">
        <f>IFERROR(IF(O22="Pourcentage","%",VLOOKUP(B22,Unités!$A$2:$B$500,2,FALSE)),"")</f>
        <v>h</v>
      </c>
      <c r="H22" s="20" t="s">
        <v>101</v>
      </c>
      <c r="I22" s="35" t="str">
        <f>IFERROR(VLOOKUP(A22,Articles!$A$3:$T$500,19,FALSE),"")</f>
        <v>Tous champs obligatoires, excepté Détail facultatif</v>
      </c>
      <c r="J22" s="33">
        <f t="shared" si="1"/>
        <v>12894.5</v>
      </c>
      <c r="K22" s="34" t="str">
        <f>IFERROR(IF(O22="Pourcentage", K21,          VLOOKUP(A22,Articles!$A$3:$E$500,5,FALSE)),"")</f>
        <v>0,00 %</v>
      </c>
      <c r="L22" s="33">
        <f t="shared" si="2"/>
        <v>0</v>
      </c>
      <c r="M22" s="33">
        <f t="shared" si="3"/>
        <v>12894.5</v>
      </c>
      <c r="N22" s="6" t="str">
        <f>IFERROR(VLOOKUP(A22,Articles!$A$3:$T$500,18,FALSE),"")</f>
        <v>Non</v>
      </c>
      <c r="O22" s="6" t="str">
        <f t="shared" si="4"/>
        <v/>
      </c>
    </row>
    <row r="23" spans="1:15" ht="30" x14ac:dyDescent="0.25">
      <c r="A23" s="20" t="s">
        <v>81</v>
      </c>
      <c r="B23" s="10"/>
      <c r="C23" s="28" t="str">
        <f>IFERROR(VLOOKUP(A23,Articles!$A$3:$B$500,2,FALSE),"")</f>
        <v>SOUSTOTAL1</v>
      </c>
      <c r="D23" s="10" t="s">
        <v>59</v>
      </c>
      <c r="E23" s="12"/>
      <c r="F23" s="11"/>
      <c r="G23" s="27" t="str">
        <f>IFERROR(IF(O23="Pourcentage","%",VLOOKUP(B23,Unités!$A$2:$B$500,2,FALSE)),"")</f>
        <v/>
      </c>
      <c r="H23" s="20" t="s">
        <v>102</v>
      </c>
      <c r="I23" s="35" t="str">
        <f>IFERROR(VLOOKUP(A23,Articles!$A$3:$T$500,19,FALSE),"")</f>
        <v>Libellé obligatoire, Quantité/Unité/Prix unitaire interdits</v>
      </c>
      <c r="J23" s="33">
        <f t="shared" si="1"/>
        <v>0</v>
      </c>
      <c r="K23" s="34" t="str">
        <f>IFERROR(IF(O23="Pourcentage", K22,          VLOOKUP(A23,Articles!$A$3:$E$500,5,FALSE)),"")</f>
        <v/>
      </c>
      <c r="L23" s="33">
        <f t="shared" si="2"/>
        <v>0</v>
      </c>
      <c r="M23" s="33">
        <f t="shared" si="3"/>
        <v>0</v>
      </c>
      <c r="N23" s="6" t="str">
        <f>IFERROR(VLOOKUP(A23,Articles!$A$3:$T$500,18,FALSE),"")</f>
        <v>Oui</v>
      </c>
      <c r="O23" s="6" t="str">
        <f t="shared" si="4"/>
        <v>Total</v>
      </c>
    </row>
    <row r="24" spans="1:15" ht="30" x14ac:dyDescent="0.25">
      <c r="A24" s="20" t="s">
        <v>86</v>
      </c>
      <c r="B24" s="10"/>
      <c r="C24" s="28" t="str">
        <f>IFERROR(VLOOKUP(A24,Articles!$A$3:$B$500,2,FALSE),"")</f>
        <v>TITRE1</v>
      </c>
      <c r="D24" s="10" t="s">
        <v>71</v>
      </c>
      <c r="E24" s="12"/>
      <c r="F24" s="11"/>
      <c r="G24" s="27" t="str">
        <f>IFERROR(IF(O24="Pourcentage","%",VLOOKUP(B24,Unités!$A$2:$B$500,2,FALSE)),"")</f>
        <v/>
      </c>
      <c r="H24" s="20" t="s">
        <v>103</v>
      </c>
      <c r="I24" s="35" t="str">
        <f>IFERROR(VLOOKUP(A24,Articles!$A$3:$T$500,19,FALSE),"")</f>
        <v>Libellé obligatoire, Quantité/Unité/Prix unitaire interdits</v>
      </c>
      <c r="J24" s="33">
        <f t="shared" si="1"/>
        <v>0</v>
      </c>
      <c r="K24" s="34" t="str">
        <f>IFERROR(IF(O24="Pourcentage", K23,          VLOOKUP(A24,Articles!$A$3:$E$500,5,FALSE)),"")</f>
        <v/>
      </c>
      <c r="L24" s="33">
        <f t="shared" si="2"/>
        <v>0</v>
      </c>
      <c r="M24" s="33">
        <f t="shared" si="3"/>
        <v>0</v>
      </c>
      <c r="N24" s="6" t="str">
        <f>IFERROR(VLOOKUP(A24,Articles!$A$3:$T$500,18,FALSE),"")</f>
        <v>Oui</v>
      </c>
      <c r="O24" s="6" t="str">
        <f t="shared" si="4"/>
        <v>Titre</v>
      </c>
    </row>
    <row r="25" spans="1:15" ht="30" x14ac:dyDescent="0.25">
      <c r="A25" s="20" t="s">
        <v>43</v>
      </c>
      <c r="B25" s="10" t="s">
        <v>50</v>
      </c>
      <c r="C25" s="28" t="str">
        <f>IFERROR(VLOOKUP(A25,Articles!$A$3:$B$500,2,FALSE),"")</f>
        <v>REFACT20%</v>
      </c>
      <c r="D25" s="10" t="s">
        <v>72</v>
      </c>
      <c r="E25" s="12">
        <v>875</v>
      </c>
      <c r="F25" s="11">
        <v>3</v>
      </c>
      <c r="G25" s="27" t="str">
        <f>IFERROR(IF(O25="Pourcentage","%",VLOOKUP(B25,Unités!$A$2:$B$500,2,FALSE)),"")</f>
        <v>j</v>
      </c>
      <c r="H25" s="20" t="s">
        <v>104</v>
      </c>
      <c r="I25" s="35" t="str">
        <f>IFERROR(VLOOKUP(A25,Articles!$A$3:$T$500,19,FALSE),"")</f>
        <v>Tous champs obligatoires, excepté Détail facultatif</v>
      </c>
      <c r="J25" s="33">
        <f t="shared" si="1"/>
        <v>2625</v>
      </c>
      <c r="K25" s="34" t="str">
        <f>IFERROR(IF(O25="Pourcentage", K24,          VLOOKUP(A25,Articles!$A$3:$E$500,5,FALSE)),"")</f>
        <v>20,00 %</v>
      </c>
      <c r="L25" s="33">
        <f t="shared" si="2"/>
        <v>525</v>
      </c>
      <c r="M25" s="33">
        <f t="shared" si="3"/>
        <v>3150</v>
      </c>
      <c r="N25" s="6" t="str">
        <f>IFERROR(VLOOKUP(A25,Articles!$A$3:$T$500,18,FALSE),"")</f>
        <v>Non</v>
      </c>
      <c r="O25" s="6" t="str">
        <f t="shared" si="4"/>
        <v/>
      </c>
    </row>
    <row r="26" spans="1:15" ht="30" x14ac:dyDescent="0.25">
      <c r="A26" s="20" t="s">
        <v>84</v>
      </c>
      <c r="B26" s="10"/>
      <c r="C26" s="28" t="str">
        <f>IFERROR(VLOOKUP(A26,Articles!$A$3:$B$500,2,FALSE),"")</f>
        <v>POURCENTAGE</v>
      </c>
      <c r="D26" s="10" t="s">
        <v>73</v>
      </c>
      <c r="E26" s="12"/>
      <c r="F26" s="11">
        <v>-10</v>
      </c>
      <c r="G26" s="27" t="str">
        <f>IFERROR(IF(O26="Pourcentage","%",VLOOKUP(B26,Unités!$A$2:$B$500,2,FALSE)),"")</f>
        <v>%</v>
      </c>
      <c r="H26" s="20" t="s">
        <v>105</v>
      </c>
      <c r="I26" s="35" t="str">
        <f>IFERROR(VLOOKUP(A26,Articles!$A$3:$T$500,19,FALSE),"")</f>
        <v>Libellé/Quantité obligatoires, Prix unitaire interdit</v>
      </c>
      <c r="J26" s="33">
        <f t="shared" si="1"/>
        <v>-262.5</v>
      </c>
      <c r="K26" s="34" t="str">
        <f>IFERROR(IF(O26="Pourcentage", K25,          VLOOKUP(A26,Articles!$A$3:$E$500,5,FALSE)),"")</f>
        <v>20,00 %</v>
      </c>
      <c r="L26" s="33">
        <f t="shared" si="2"/>
        <v>-52.5</v>
      </c>
      <c r="M26" s="33">
        <f t="shared" si="3"/>
        <v>-315</v>
      </c>
      <c r="N26" s="6" t="str">
        <f>IFERROR(VLOOKUP(A26,Articles!$A$3:$T$500,18,FALSE),"")</f>
        <v>Oui</v>
      </c>
      <c r="O26" s="6" t="str">
        <f t="shared" si="4"/>
        <v>Pourcentage</v>
      </c>
    </row>
    <row r="27" spans="1:15" ht="30" x14ac:dyDescent="0.25">
      <c r="A27" s="20" t="s">
        <v>37</v>
      </c>
      <c r="B27" s="10" t="s">
        <v>2</v>
      </c>
      <c r="C27" s="28" t="str">
        <f>IFERROR(VLOOKUP(A27,Articles!$A$3:$B$500,2,FALSE),"")</f>
        <v>PRESTA20</v>
      </c>
      <c r="D27" s="10" t="s">
        <v>74</v>
      </c>
      <c r="E27" s="12">
        <v>500</v>
      </c>
      <c r="F27" s="11">
        <v>1</v>
      </c>
      <c r="G27" s="27" t="str">
        <f>IFERROR(IF(O27="Pourcentage","%",VLOOKUP(B27,Unités!$A$2:$B$500,2,FALSE)),"")</f>
        <v>u</v>
      </c>
      <c r="H27" s="20" t="s">
        <v>106</v>
      </c>
      <c r="I27" s="35" t="str">
        <f>IFERROR(VLOOKUP(A27,Articles!$A$3:$T$500,19,FALSE),"")</f>
        <v>Tous champs obligatoires, excepté Détail facultatif</v>
      </c>
      <c r="J27" s="33">
        <f t="shared" si="1"/>
        <v>500</v>
      </c>
      <c r="K27" s="34" t="str">
        <f>IFERROR(IF(O27="Pourcentage", K26,          VLOOKUP(A27,Articles!$A$3:$E$500,5,FALSE)),"")</f>
        <v>20,00 %</v>
      </c>
      <c r="L27" s="33">
        <f t="shared" si="2"/>
        <v>100</v>
      </c>
      <c r="M27" s="33">
        <f t="shared" si="3"/>
        <v>600</v>
      </c>
      <c r="N27" s="6" t="str">
        <f>IFERROR(VLOOKUP(A27,Articles!$A$3:$T$500,18,FALSE),"")</f>
        <v>Non</v>
      </c>
      <c r="O27" s="6" t="str">
        <f t="shared" si="4"/>
        <v/>
      </c>
    </row>
    <row r="28" spans="1:15" ht="30" x14ac:dyDescent="0.25">
      <c r="A28" s="20" t="s">
        <v>43</v>
      </c>
      <c r="B28" s="10" t="s">
        <v>48</v>
      </c>
      <c r="C28" s="28" t="str">
        <f>IFERROR(VLOOKUP(A28,Articles!$A$3:$B$500,2,FALSE),"")</f>
        <v>REFACT20%</v>
      </c>
      <c r="D28" s="10" t="s">
        <v>75</v>
      </c>
      <c r="E28" s="12">
        <v>25.789000000000001</v>
      </c>
      <c r="F28" s="11">
        <v>500</v>
      </c>
      <c r="G28" s="27" t="str">
        <f>IFERROR(IF(O28="Pourcentage","%",VLOOKUP(B28,Unités!$A$2:$B$500,2,FALSE)),"")</f>
        <v>h</v>
      </c>
      <c r="H28" s="20" t="s">
        <v>112</v>
      </c>
      <c r="I28" s="35" t="str">
        <f>IFERROR(VLOOKUP(A28,Articles!$A$3:$T$500,19,FALSE),"")</f>
        <v>Tous champs obligatoires, excepté Détail facultatif</v>
      </c>
      <c r="J28" s="33">
        <f t="shared" si="1"/>
        <v>12894.5</v>
      </c>
      <c r="K28" s="34" t="str">
        <f>IFERROR(IF(O28="Pourcentage", K27,          VLOOKUP(A28,Articles!$A$3:$E$500,5,FALSE)),"")</f>
        <v>20,00 %</v>
      </c>
      <c r="L28" s="33">
        <f t="shared" si="2"/>
        <v>2578.9</v>
      </c>
      <c r="M28" s="33">
        <f t="shared" si="3"/>
        <v>15473.4</v>
      </c>
      <c r="N28" s="6" t="str">
        <f>IFERROR(VLOOKUP(A28,Articles!$A$3:$T$500,18,FALSE),"")</f>
        <v>Non</v>
      </c>
      <c r="O28" s="6" t="str">
        <f t="shared" si="4"/>
        <v/>
      </c>
    </row>
    <row r="29" spans="1:15" ht="30" x14ac:dyDescent="0.25">
      <c r="A29" s="20" t="s">
        <v>86</v>
      </c>
      <c r="B29" s="10"/>
      <c r="C29" s="28" t="str">
        <f>IFERROR(VLOOKUP(A29,Articles!$A$3:$B$500,2,FALSE),"")</f>
        <v>TITRE1</v>
      </c>
      <c r="D29" s="10" t="s">
        <v>69</v>
      </c>
      <c r="E29" s="12"/>
      <c r="F29" s="11"/>
      <c r="G29" s="27" t="str">
        <f>IFERROR(IF(O29="Pourcentage","%",VLOOKUP(B29,Unités!$A$2:$B$500,2,FALSE)),"")</f>
        <v/>
      </c>
      <c r="H29" s="20" t="s">
        <v>95</v>
      </c>
      <c r="I29" s="35" t="str">
        <f>IFERROR(VLOOKUP(A29,Articles!$A$3:$T$500,19,FALSE),"")</f>
        <v>Libellé obligatoire, Quantité/Unité/Prix unitaire interdits</v>
      </c>
      <c r="J29" s="33">
        <f t="shared" si="1"/>
        <v>0</v>
      </c>
      <c r="K29" s="34" t="str">
        <f>IFERROR(IF(O29="Pourcentage", K28,          VLOOKUP(A29,Articles!$A$3:$E$500,5,FALSE)),"")</f>
        <v/>
      </c>
      <c r="L29" s="33">
        <f t="shared" si="2"/>
        <v>0</v>
      </c>
      <c r="M29" s="33">
        <f t="shared" si="3"/>
        <v>0</v>
      </c>
      <c r="N29" s="6" t="str">
        <f>IFERROR(VLOOKUP(A29,Articles!$A$3:$T$500,18,FALSE),"")</f>
        <v>Oui</v>
      </c>
      <c r="O29" s="6" t="str">
        <f t="shared" si="4"/>
        <v>Titre</v>
      </c>
    </row>
    <row r="30" spans="1:15" ht="30" x14ac:dyDescent="0.25">
      <c r="A30" s="20" t="s">
        <v>29</v>
      </c>
      <c r="B30" s="10" t="s">
        <v>50</v>
      </c>
      <c r="C30" s="28" t="str">
        <f>IFERROR(VLOOKUP(A30,Articles!$A$3:$B$500,2,FALSE),"")</f>
        <v>FORMAEXO</v>
      </c>
      <c r="D30" s="10" t="s">
        <v>94</v>
      </c>
      <c r="E30" s="12">
        <v>1000</v>
      </c>
      <c r="F30" s="11">
        <v>2</v>
      </c>
      <c r="G30" s="27" t="str">
        <f>IFERROR(IF(O30="Pourcentage","%",VLOOKUP(B30,Unités!$A$2:$B$500,2,FALSE)),"")</f>
        <v>j</v>
      </c>
      <c r="H30" s="20" t="s">
        <v>96</v>
      </c>
      <c r="I30" s="35" t="str">
        <f>IFERROR(VLOOKUP(A30,Articles!$A$3:$T$500,19,FALSE),"")</f>
        <v>Tous champs obligatoires, excepté Détail facultatif</v>
      </c>
      <c r="J30" s="33">
        <f t="shared" si="1"/>
        <v>2000</v>
      </c>
      <c r="K30" s="34" t="str">
        <f>IFERROR(IF(O30="Pourcentage", K29,          VLOOKUP(A30,Articles!$A$3:$E$500,5,FALSE)),"")</f>
        <v>0,00 %</v>
      </c>
      <c r="L30" s="33">
        <f t="shared" si="2"/>
        <v>0</v>
      </c>
      <c r="M30" s="33">
        <f t="shared" si="3"/>
        <v>2000</v>
      </c>
      <c r="N30" s="6" t="str">
        <f>IFERROR(VLOOKUP(A30,Articles!$A$3:$T$500,18,FALSE),"")</f>
        <v>Non</v>
      </c>
      <c r="O30" s="6" t="str">
        <f t="shared" si="4"/>
        <v/>
      </c>
    </row>
    <row r="31" spans="1:15" ht="30" x14ac:dyDescent="0.25">
      <c r="A31" s="20" t="s">
        <v>43</v>
      </c>
      <c r="B31" s="10" t="s">
        <v>2</v>
      </c>
      <c r="C31" s="28" t="str">
        <f>IFERROR(VLOOKUP(A31,Articles!$A$3:$B$500,2,FALSE),"")</f>
        <v>REFACT20%</v>
      </c>
      <c r="D31" s="10" t="s">
        <v>57</v>
      </c>
      <c r="E31" s="12">
        <v>200</v>
      </c>
      <c r="F31" s="11">
        <f>F30</f>
        <v>2</v>
      </c>
      <c r="G31" s="27" t="str">
        <f>IFERROR(IF(O31="Pourcentage","%",VLOOKUP(B31,Unités!$A$2:$B$500,2,FALSE)),"")</f>
        <v>u</v>
      </c>
      <c r="H31" s="20" t="s">
        <v>97</v>
      </c>
      <c r="I31" s="35" t="str">
        <f>IFERROR(VLOOKUP(A31,Articles!$A$3:$T$500,19,FALSE),"")</f>
        <v>Tous champs obligatoires, excepté Détail facultatif</v>
      </c>
      <c r="J31" s="33">
        <f t="shared" si="1"/>
        <v>400</v>
      </c>
      <c r="K31" s="34" t="str">
        <f>IFERROR(IF(O31="Pourcentage", K30,          VLOOKUP(A31,Articles!$A$3:$E$500,5,FALSE)),"")</f>
        <v>20,00 %</v>
      </c>
      <c r="L31" s="33">
        <f t="shared" si="2"/>
        <v>80</v>
      </c>
      <c r="M31" s="33">
        <f t="shared" si="3"/>
        <v>480</v>
      </c>
      <c r="N31" s="6" t="str">
        <f>IFERROR(VLOOKUP(A31,Articles!$A$3:$T$500,18,FALSE),"")</f>
        <v>Non</v>
      </c>
      <c r="O31" s="6" t="str">
        <f t="shared" si="4"/>
        <v/>
      </c>
    </row>
    <row r="32" spans="1:15" ht="30" x14ac:dyDescent="0.25">
      <c r="A32" s="20" t="s">
        <v>81</v>
      </c>
      <c r="B32" s="10"/>
      <c r="C32" s="28" t="str">
        <f>IFERROR(VLOOKUP(A32,Articles!$A$3:$B$500,2,FALSE),"")</f>
        <v>SOUSTOTAL1</v>
      </c>
      <c r="D32" s="10" t="s">
        <v>90</v>
      </c>
      <c r="E32" s="12"/>
      <c r="F32" s="11"/>
      <c r="G32" s="27" t="str">
        <f>IFERROR(IF(O32="Pourcentage","%",VLOOKUP(B32,Unités!$A$2:$B$500,2,FALSE)),"")</f>
        <v/>
      </c>
      <c r="H32" s="20" t="s">
        <v>98</v>
      </c>
      <c r="I32" s="35" t="str">
        <f>IFERROR(VLOOKUP(A32,Articles!$A$3:$T$500,19,FALSE),"")</f>
        <v>Libellé obligatoire, Quantité/Unité/Prix unitaire interdits</v>
      </c>
      <c r="J32" s="33">
        <f t="shared" si="1"/>
        <v>0</v>
      </c>
      <c r="K32" s="34" t="str">
        <f>IFERROR(IF(O32="Pourcentage", K31,          VLOOKUP(A32,Articles!$A$3:$E$500,5,FALSE)),"")</f>
        <v/>
      </c>
      <c r="L32" s="33">
        <f t="shared" si="2"/>
        <v>0</v>
      </c>
      <c r="M32" s="33">
        <f t="shared" si="3"/>
        <v>0</v>
      </c>
      <c r="N32" s="6" t="str">
        <f>IFERROR(VLOOKUP(A32,Articles!$A$3:$T$500,18,FALSE),"")</f>
        <v>Oui</v>
      </c>
      <c r="O32" s="6" t="str">
        <f t="shared" si="4"/>
        <v>Total</v>
      </c>
    </row>
    <row r="33" spans="1:15" ht="30" x14ac:dyDescent="0.25">
      <c r="A33" s="20" t="s">
        <v>86</v>
      </c>
      <c r="B33" s="10"/>
      <c r="C33" s="28" t="str">
        <f>IFERROR(VLOOKUP(A33,Articles!$A$3:$B$500,2,FALSE),"")</f>
        <v>TITRE1</v>
      </c>
      <c r="D33" s="10" t="s">
        <v>107</v>
      </c>
      <c r="E33" s="12"/>
      <c r="F33" s="11"/>
      <c r="G33" s="27" t="str">
        <f>IFERROR(IF(O33="Pourcentage","%",VLOOKUP(B33,Unités!$A$2:$B$500,2,FALSE)),"")</f>
        <v/>
      </c>
      <c r="H33" s="20" t="s">
        <v>99</v>
      </c>
      <c r="I33" s="35" t="str">
        <f>IFERROR(VLOOKUP(A33,Articles!$A$3:$T$500,19,FALSE),"")</f>
        <v>Libellé obligatoire, Quantité/Unité/Prix unitaire interdits</v>
      </c>
      <c r="J33" s="33">
        <f t="shared" si="1"/>
        <v>0</v>
      </c>
      <c r="K33" s="34" t="str">
        <f>IFERROR(IF(O33="Pourcentage", K32,          VLOOKUP(A33,Articles!$A$3:$E$500,5,FALSE)),"")</f>
        <v/>
      </c>
      <c r="L33" s="33">
        <f t="shared" si="2"/>
        <v>0</v>
      </c>
      <c r="M33" s="33">
        <f t="shared" si="3"/>
        <v>0</v>
      </c>
      <c r="N33" s="6" t="str">
        <f>IFERROR(VLOOKUP(A33,Articles!$A$3:$T$500,18,FALSE),"")</f>
        <v>Oui</v>
      </c>
      <c r="O33" s="6" t="str">
        <f t="shared" si="4"/>
        <v>Titre</v>
      </c>
    </row>
    <row r="34" spans="1:15" ht="30" x14ac:dyDescent="0.25">
      <c r="A34" s="20" t="s">
        <v>37</v>
      </c>
      <c r="B34" s="10" t="s">
        <v>48</v>
      </c>
      <c r="C34" s="28" t="str">
        <f>IFERROR(VLOOKUP(A34,Articles!$A$3:$B$500,2,FALSE),"")</f>
        <v>PRESTA20</v>
      </c>
      <c r="D34" s="10" t="s">
        <v>70</v>
      </c>
      <c r="E34" s="12">
        <v>854.25599999999997</v>
      </c>
      <c r="F34" s="11">
        <v>1</v>
      </c>
      <c r="G34" s="27" t="str">
        <f>IFERROR(IF(O34="Pourcentage","%",VLOOKUP(B34,Unités!$A$2:$B$500,2,FALSE)),"")</f>
        <v>h</v>
      </c>
      <c r="H34" s="20" t="s">
        <v>100</v>
      </c>
      <c r="I34" s="35" t="str">
        <f>IFERROR(VLOOKUP(A34,Articles!$A$3:$T$500,19,FALSE),"")</f>
        <v>Tous champs obligatoires, excepté Détail facultatif</v>
      </c>
      <c r="J34" s="33">
        <f t="shared" si="1"/>
        <v>854.25599999999997</v>
      </c>
      <c r="K34" s="34" t="str">
        <f>IFERROR(IF(O34="Pourcentage", K33,          VLOOKUP(A34,Articles!$A$3:$E$500,5,FALSE)),"")</f>
        <v>20,00 %</v>
      </c>
      <c r="L34" s="33">
        <f t="shared" si="2"/>
        <v>170.85120000000001</v>
      </c>
      <c r="M34" s="33">
        <f t="shared" si="3"/>
        <v>1025.1071999999999</v>
      </c>
      <c r="N34" s="6" t="str">
        <f>IFERROR(VLOOKUP(A34,Articles!$A$3:$T$500,18,FALSE),"")</f>
        <v>Non</v>
      </c>
      <c r="O34" s="6" t="str">
        <f t="shared" si="4"/>
        <v/>
      </c>
    </row>
    <row r="35" spans="1:15" ht="30" x14ac:dyDescent="0.25">
      <c r="A35" s="20" t="s">
        <v>41</v>
      </c>
      <c r="B35" s="10" t="s">
        <v>48</v>
      </c>
      <c r="C35" s="28" t="str">
        <f>IFERROR(VLOOKUP(A35,Articles!$A$3:$B$500,2,FALSE),"")</f>
        <v>REFACT0</v>
      </c>
      <c r="D35" s="10" t="s">
        <v>58</v>
      </c>
      <c r="E35" s="12">
        <v>25.789000000000001</v>
      </c>
      <c r="F35" s="11">
        <v>500</v>
      </c>
      <c r="G35" s="27" t="str">
        <f>IFERROR(IF(O35="Pourcentage","%",VLOOKUP(B35,Unités!$A$2:$B$500,2,FALSE)),"")</f>
        <v>h</v>
      </c>
      <c r="H35" s="20" t="s">
        <v>101</v>
      </c>
      <c r="I35" s="35" t="str">
        <f>IFERROR(VLOOKUP(A35,Articles!$A$3:$T$500,19,FALSE),"")</f>
        <v>Tous champs obligatoires, excepté Détail facultatif</v>
      </c>
      <c r="J35" s="33">
        <f t="shared" si="1"/>
        <v>12894.5</v>
      </c>
      <c r="K35" s="34" t="str">
        <f>IFERROR(IF(O35="Pourcentage", K34,          VLOOKUP(A35,Articles!$A$3:$E$500,5,FALSE)),"")</f>
        <v>0,00 %</v>
      </c>
      <c r="L35" s="33">
        <f t="shared" si="2"/>
        <v>0</v>
      </c>
      <c r="M35" s="33">
        <f t="shared" si="3"/>
        <v>12894.5</v>
      </c>
      <c r="N35" s="6" t="str">
        <f>IFERROR(VLOOKUP(A35,Articles!$A$3:$T$500,18,FALSE),"")</f>
        <v>Non</v>
      </c>
      <c r="O35" s="6" t="str">
        <f t="shared" si="4"/>
        <v/>
      </c>
    </row>
    <row r="36" spans="1:15" ht="30" x14ac:dyDescent="0.25">
      <c r="A36" s="20" t="s">
        <v>81</v>
      </c>
      <c r="B36" s="10"/>
      <c r="C36" s="28" t="str">
        <f>IFERROR(VLOOKUP(A36,Articles!$A$3:$B$500,2,FALSE),"")</f>
        <v>SOUSTOTAL1</v>
      </c>
      <c r="D36" s="10" t="s">
        <v>59</v>
      </c>
      <c r="E36" s="12"/>
      <c r="F36" s="11"/>
      <c r="G36" s="27" t="str">
        <f>IFERROR(IF(O36="Pourcentage","%",VLOOKUP(B36,Unités!$A$2:$B$500,2,FALSE)),"")</f>
        <v/>
      </c>
      <c r="H36" s="20" t="s">
        <v>102</v>
      </c>
      <c r="I36" s="35" t="str">
        <f>IFERROR(VLOOKUP(A36,Articles!$A$3:$T$500,19,FALSE),"")</f>
        <v>Libellé obligatoire, Quantité/Unité/Prix unitaire interdits</v>
      </c>
      <c r="J36" s="33">
        <f t="shared" si="1"/>
        <v>0</v>
      </c>
      <c r="K36" s="34" t="str">
        <f>IFERROR(IF(O36="Pourcentage", K35,          VLOOKUP(A36,Articles!$A$3:$E$500,5,FALSE)),"")</f>
        <v/>
      </c>
      <c r="L36" s="33">
        <f t="shared" si="2"/>
        <v>0</v>
      </c>
      <c r="M36" s="33">
        <f t="shared" si="3"/>
        <v>0</v>
      </c>
      <c r="N36" s="6" t="str">
        <f>IFERROR(VLOOKUP(A36,Articles!$A$3:$T$500,18,FALSE),"")</f>
        <v>Oui</v>
      </c>
      <c r="O36" s="6" t="str">
        <f t="shared" si="4"/>
        <v>Total</v>
      </c>
    </row>
    <row r="37" spans="1:15" ht="30" x14ac:dyDescent="0.25">
      <c r="A37" s="20" t="s">
        <v>86</v>
      </c>
      <c r="B37" s="10"/>
      <c r="C37" s="28" t="str">
        <f>IFERROR(VLOOKUP(A37,Articles!$A$3:$B$500,2,FALSE),"")</f>
        <v>TITRE1</v>
      </c>
      <c r="D37" s="10" t="s">
        <v>71</v>
      </c>
      <c r="E37" s="12"/>
      <c r="F37" s="11"/>
      <c r="G37" s="27" t="str">
        <f>IFERROR(IF(O37="Pourcentage","%",VLOOKUP(B37,Unités!$A$2:$B$500,2,FALSE)),"")</f>
        <v/>
      </c>
      <c r="H37" s="20" t="s">
        <v>103</v>
      </c>
      <c r="I37" s="35" t="str">
        <f>IFERROR(VLOOKUP(A37,Articles!$A$3:$T$500,19,FALSE),"")</f>
        <v>Libellé obligatoire, Quantité/Unité/Prix unitaire interdits</v>
      </c>
      <c r="J37" s="33">
        <f t="shared" si="1"/>
        <v>0</v>
      </c>
      <c r="K37" s="34" t="str">
        <f>IFERROR(IF(O37="Pourcentage", K36,          VLOOKUP(A37,Articles!$A$3:$E$500,5,FALSE)),"")</f>
        <v/>
      </c>
      <c r="L37" s="33">
        <f t="shared" si="2"/>
        <v>0</v>
      </c>
      <c r="M37" s="33">
        <f t="shared" si="3"/>
        <v>0</v>
      </c>
      <c r="N37" s="6" t="str">
        <f>IFERROR(VLOOKUP(A37,Articles!$A$3:$T$500,18,FALSE),"")</f>
        <v>Oui</v>
      </c>
      <c r="O37" s="6" t="str">
        <f t="shared" si="4"/>
        <v>Titre</v>
      </c>
    </row>
    <row r="38" spans="1:15" ht="30" x14ac:dyDescent="0.25">
      <c r="A38" s="20" t="s">
        <v>43</v>
      </c>
      <c r="B38" s="10" t="s">
        <v>50</v>
      </c>
      <c r="C38" s="28" t="str">
        <f>IFERROR(VLOOKUP(A38,Articles!$A$3:$B$500,2,FALSE),"")</f>
        <v>REFACT20%</v>
      </c>
      <c r="D38" s="10" t="s">
        <v>72</v>
      </c>
      <c r="E38" s="12">
        <v>875</v>
      </c>
      <c r="F38" s="11">
        <v>3</v>
      </c>
      <c r="G38" s="27" t="str">
        <f>IFERROR(IF(O38="Pourcentage","%",VLOOKUP(B38,Unités!$A$2:$B$500,2,FALSE)),"")</f>
        <v>j</v>
      </c>
      <c r="H38" s="20" t="s">
        <v>104</v>
      </c>
      <c r="I38" s="35" t="str">
        <f>IFERROR(VLOOKUP(A38,Articles!$A$3:$T$500,19,FALSE),"")</f>
        <v>Tous champs obligatoires, excepté Détail facultatif</v>
      </c>
      <c r="J38" s="33">
        <f t="shared" si="1"/>
        <v>2625</v>
      </c>
      <c r="K38" s="34" t="str">
        <f>IFERROR(IF(O38="Pourcentage", K37,          VLOOKUP(A38,Articles!$A$3:$E$500,5,FALSE)),"")</f>
        <v>20,00 %</v>
      </c>
      <c r="L38" s="33">
        <f t="shared" si="2"/>
        <v>525</v>
      </c>
      <c r="M38" s="33">
        <f t="shared" si="3"/>
        <v>3150</v>
      </c>
      <c r="N38" s="6" t="str">
        <f>IFERROR(VLOOKUP(A38,Articles!$A$3:$T$500,18,FALSE),"")</f>
        <v>Non</v>
      </c>
      <c r="O38" s="6" t="str">
        <f t="shared" si="4"/>
        <v/>
      </c>
    </row>
    <row r="39" spans="1:15" ht="30" x14ac:dyDescent="0.25">
      <c r="A39" s="20" t="s">
        <v>84</v>
      </c>
      <c r="B39" s="10"/>
      <c r="C39" s="28" t="str">
        <f>IFERROR(VLOOKUP(A39,Articles!$A$3:$B$500,2,FALSE),"")</f>
        <v>POURCENTAGE</v>
      </c>
      <c r="D39" s="10" t="s">
        <v>73</v>
      </c>
      <c r="E39" s="12"/>
      <c r="F39" s="11">
        <v>-10</v>
      </c>
      <c r="G39" s="27" t="str">
        <f>IFERROR(IF(O39="Pourcentage","%",VLOOKUP(B39,Unités!$A$2:$B$500,2,FALSE)),"")</f>
        <v>%</v>
      </c>
      <c r="H39" s="20" t="s">
        <v>105</v>
      </c>
      <c r="I39" s="35" t="str">
        <f>IFERROR(VLOOKUP(A39,Articles!$A$3:$T$500,19,FALSE),"")</f>
        <v>Libellé/Quantité obligatoires, Prix unitaire interdit</v>
      </c>
      <c r="J39" s="33">
        <f t="shared" si="1"/>
        <v>-262.5</v>
      </c>
      <c r="K39" s="34" t="str">
        <f>IFERROR(IF(O39="Pourcentage", K38,          VLOOKUP(A39,Articles!$A$3:$E$500,5,FALSE)),"")</f>
        <v>20,00 %</v>
      </c>
      <c r="L39" s="33">
        <f t="shared" si="2"/>
        <v>-52.5</v>
      </c>
      <c r="M39" s="33">
        <f t="shared" si="3"/>
        <v>-315</v>
      </c>
      <c r="N39" s="6" t="str">
        <f>IFERROR(VLOOKUP(A39,Articles!$A$3:$T$500,18,FALSE),"")</f>
        <v>Oui</v>
      </c>
      <c r="O39" s="6" t="str">
        <f t="shared" si="4"/>
        <v>Pourcentage</v>
      </c>
    </row>
    <row r="40" spans="1:15" ht="30" x14ac:dyDescent="0.25">
      <c r="A40" s="20" t="s">
        <v>37</v>
      </c>
      <c r="B40" s="10" t="s">
        <v>2</v>
      </c>
      <c r="C40" s="28" t="str">
        <f>IFERROR(VLOOKUP(A40,Articles!$A$3:$B$500,2,FALSE),"")</f>
        <v>PRESTA20</v>
      </c>
      <c r="D40" s="10" t="s">
        <v>74</v>
      </c>
      <c r="E40" s="12">
        <v>500</v>
      </c>
      <c r="F40" s="11">
        <v>1</v>
      </c>
      <c r="G40" s="27" t="str">
        <f>IFERROR(IF(O40="Pourcentage","%",VLOOKUP(B40,Unités!$A$2:$B$500,2,FALSE)),"")</f>
        <v>u</v>
      </c>
      <c r="H40" s="20" t="s">
        <v>106</v>
      </c>
      <c r="I40" s="35" t="str">
        <f>IFERROR(VLOOKUP(A40,Articles!$A$3:$T$500,19,FALSE),"")</f>
        <v>Tous champs obligatoires, excepté Détail facultatif</v>
      </c>
      <c r="J40" s="33">
        <f t="shared" si="1"/>
        <v>500</v>
      </c>
      <c r="K40" s="34" t="str">
        <f>IFERROR(IF(O40="Pourcentage", K39,          VLOOKUP(A40,Articles!$A$3:$E$500,5,FALSE)),"")</f>
        <v>20,00 %</v>
      </c>
      <c r="L40" s="33">
        <f t="shared" si="2"/>
        <v>100</v>
      </c>
      <c r="M40" s="33">
        <f t="shared" si="3"/>
        <v>600</v>
      </c>
      <c r="N40" s="6" t="str">
        <f>IFERROR(VLOOKUP(A40,Articles!$A$3:$T$500,18,FALSE),"")</f>
        <v>Non</v>
      </c>
      <c r="O40" s="6" t="str">
        <f t="shared" si="4"/>
        <v/>
      </c>
    </row>
    <row r="41" spans="1:15" ht="30" x14ac:dyDescent="0.25">
      <c r="A41" s="20" t="s">
        <v>43</v>
      </c>
      <c r="B41" s="10" t="s">
        <v>48</v>
      </c>
      <c r="C41" s="28" t="str">
        <f>IFERROR(VLOOKUP(A41,Articles!$A$3:$B$500,2,FALSE),"")</f>
        <v>REFACT20%</v>
      </c>
      <c r="D41" s="10" t="s">
        <v>75</v>
      </c>
      <c r="E41" s="12">
        <v>25.789000000000001</v>
      </c>
      <c r="F41" s="11">
        <v>500</v>
      </c>
      <c r="G41" s="27" t="str">
        <f>IFERROR(IF(O41="Pourcentage","%",VLOOKUP(B41,Unités!$A$2:$B$500,2,FALSE)),"")</f>
        <v>h</v>
      </c>
      <c r="H41" s="20" t="s">
        <v>112</v>
      </c>
      <c r="I41" s="35" t="str">
        <f>IFERROR(VLOOKUP(A41,Articles!$A$3:$T$500,19,FALSE),"")</f>
        <v>Tous champs obligatoires, excepté Détail facultatif</v>
      </c>
      <c r="J41" s="33">
        <f t="shared" si="1"/>
        <v>12894.5</v>
      </c>
      <c r="K41" s="34" t="str">
        <f>IFERROR(IF(O41="Pourcentage", K40,          VLOOKUP(A41,Articles!$A$3:$E$500,5,FALSE)),"")</f>
        <v>20,00 %</v>
      </c>
      <c r="L41" s="33">
        <f t="shared" si="2"/>
        <v>2578.9</v>
      </c>
      <c r="M41" s="33">
        <f t="shared" si="3"/>
        <v>15473.4</v>
      </c>
      <c r="N41" s="6" t="str">
        <f>IFERROR(VLOOKUP(A41,Articles!$A$3:$T$500,18,FALSE),"")</f>
        <v>Non</v>
      </c>
      <c r="O41" s="6" t="str">
        <f t="shared" si="4"/>
        <v/>
      </c>
    </row>
    <row r="42" spans="1:15" ht="23.25" x14ac:dyDescent="0.25">
      <c r="A42" s="20"/>
      <c r="B42" s="10"/>
      <c r="C42" s="28" t="str">
        <f>IFERROR(VLOOKUP(A42,Articles!$A$3:$B$500,2,FALSE),"")</f>
        <v/>
      </c>
      <c r="D42" s="10"/>
      <c r="E42" s="12"/>
      <c r="F42" s="11"/>
      <c r="G42" s="27" t="str">
        <f>IFERROR(IF(O42="Pourcentage","%",VLOOKUP(B42,Unités!$A$2:$B$500,2,FALSE)),"")</f>
        <v/>
      </c>
      <c r="H42" s="10"/>
      <c r="I42" s="35" t="str">
        <f>IFERROR(VLOOKUP(A42,Articles!$A$3:$T$500,19,FALSE),"")</f>
        <v/>
      </c>
      <c r="J42" s="33">
        <f t="shared" si="1"/>
        <v>0</v>
      </c>
      <c r="K42" s="34" t="str">
        <f>IFERROR(IF(O42="Pourcentage", K41,          VLOOKUP(A42,Articles!$A$3:$E$500,5,FALSE)),"")</f>
        <v/>
      </c>
      <c r="L42" s="33">
        <f t="shared" si="2"/>
        <v>0</v>
      </c>
      <c r="M42" s="33">
        <f t="shared" si="3"/>
        <v>0</v>
      </c>
      <c r="N42" s="6" t="str">
        <f>IFERROR(VLOOKUP(A42,Articles!$A$3:$T$500,18,FALSE),"")</f>
        <v/>
      </c>
      <c r="O42" s="6" t="str">
        <f t="shared" si="4"/>
        <v xml:space="preserve"> </v>
      </c>
    </row>
    <row r="43" spans="1:15" x14ac:dyDescent="0.25">
      <c r="A43" s="20"/>
      <c r="B43" s="10"/>
      <c r="C43" s="28" t="str">
        <f>IFERROR(VLOOKUP(A43,Articles!$A$3:$B$500,2,FALSE),"")</f>
        <v/>
      </c>
      <c r="D43" s="10"/>
      <c r="E43" s="12"/>
      <c r="F43" s="11"/>
      <c r="G43" s="27" t="str">
        <f>IFERROR(IF(O43="Pourcentage","%",VLOOKUP(B43,Unités!$A$2:$B$500,2,FALSE)),"")</f>
        <v/>
      </c>
      <c r="H43" s="10"/>
      <c r="I43" s="35" t="str">
        <f>IFERROR(VLOOKUP(A43,Articles!$A$3:$T$500,19,FALSE),"")</f>
        <v/>
      </c>
      <c r="J43" s="33">
        <f t="shared" si="1"/>
        <v>0</v>
      </c>
      <c r="K43" s="34" t="str">
        <f>IFERROR(IF(O43="Pourcentage", K42,          VLOOKUP(A43,Articles!$A$3:$E$500,5,FALSE)),"")</f>
        <v/>
      </c>
      <c r="L43" s="33">
        <f t="shared" si="2"/>
        <v>0</v>
      </c>
      <c r="M43" s="33">
        <f t="shared" si="3"/>
        <v>0</v>
      </c>
      <c r="N43" s="6" t="str">
        <f>IFERROR(VLOOKUP(A43,Articles!$A$3:$T$500,18,FALSE),"")</f>
        <v/>
      </c>
      <c r="O43" s="6" t="str">
        <f t="shared" si="4"/>
        <v xml:space="preserve"> </v>
      </c>
    </row>
    <row r="44" spans="1:15" x14ac:dyDescent="0.25">
      <c r="A44" s="20"/>
      <c r="B44" s="10"/>
      <c r="C44" s="28" t="str">
        <f>IFERROR(VLOOKUP(A44,Articles!$A$3:$B$500,2,FALSE),"")</f>
        <v/>
      </c>
      <c r="D44" s="10"/>
      <c r="E44" s="12"/>
      <c r="F44" s="11"/>
      <c r="G44" s="27" t="str">
        <f>IFERROR(IF(O44="Pourcentage","%",VLOOKUP(B44,Unités!$A$2:$B$500,2,FALSE)),"")</f>
        <v/>
      </c>
      <c r="H44" s="10"/>
      <c r="I44" s="35" t="str">
        <f>IFERROR(VLOOKUP(A44,Articles!$A$3:$T$500,19,FALSE),"")</f>
        <v/>
      </c>
      <c r="J44" s="33">
        <f t="shared" si="1"/>
        <v>0</v>
      </c>
      <c r="K44" s="34" t="str">
        <f>IFERROR(IF(O44="Pourcentage", K43,          VLOOKUP(A44,Articles!$A$3:$E$500,5,FALSE)),"")</f>
        <v/>
      </c>
      <c r="L44" s="33">
        <f t="shared" si="2"/>
        <v>0</v>
      </c>
      <c r="M44" s="33">
        <f t="shared" si="3"/>
        <v>0</v>
      </c>
      <c r="N44" s="6" t="str">
        <f>IFERROR(VLOOKUP(A44,Articles!$A$3:$T$500,18,FALSE),"")</f>
        <v/>
      </c>
      <c r="O44" s="6" t="str">
        <f t="shared" si="4"/>
        <v xml:space="preserve"> </v>
      </c>
    </row>
    <row r="45" spans="1:15" x14ac:dyDescent="0.25">
      <c r="A45" s="20"/>
      <c r="B45" s="10"/>
      <c r="C45" s="28" t="str">
        <f>IFERROR(VLOOKUP(A45,Articles!$A$3:$B$500,2,FALSE),"")</f>
        <v/>
      </c>
      <c r="D45" s="10"/>
      <c r="E45" s="12"/>
      <c r="F45" s="11"/>
      <c r="G45" s="27" t="str">
        <f>IFERROR(IF(O45="Pourcentage","%",VLOOKUP(B45,Unités!$A$2:$B$500,2,FALSE)),"")</f>
        <v/>
      </c>
      <c r="H45" s="10"/>
      <c r="I45" s="35" t="str">
        <f>IFERROR(VLOOKUP(A45,Articles!$A$3:$T$500,19,FALSE),"")</f>
        <v/>
      </c>
      <c r="J45" s="33">
        <f t="shared" si="1"/>
        <v>0</v>
      </c>
      <c r="K45" s="34" t="str">
        <f>IFERROR(IF(O45="Pourcentage", K44,          VLOOKUP(A45,Articles!$A$3:$E$500,5,FALSE)),"")</f>
        <v/>
      </c>
      <c r="L45" s="33">
        <f t="shared" si="2"/>
        <v>0</v>
      </c>
      <c r="M45" s="33">
        <f t="shared" si="3"/>
        <v>0</v>
      </c>
      <c r="N45" s="6" t="str">
        <f>IFERROR(VLOOKUP(A45,Articles!$A$3:$T$500,18,FALSE),"")</f>
        <v/>
      </c>
      <c r="O45" s="6" t="str">
        <f t="shared" si="4"/>
        <v xml:space="preserve"> </v>
      </c>
    </row>
    <row r="46" spans="1:15" x14ac:dyDescent="0.25">
      <c r="A46" s="20"/>
      <c r="B46" s="10"/>
      <c r="C46" s="28" t="str">
        <f>IFERROR(VLOOKUP(A46,Articles!$A$3:$B$500,2,FALSE),"")</f>
        <v/>
      </c>
      <c r="D46" s="10"/>
      <c r="E46" s="12"/>
      <c r="F46" s="11"/>
      <c r="G46" s="27" t="str">
        <f>IFERROR(IF(O46="Pourcentage","%",VLOOKUP(B46,Unités!$A$2:$B$500,2,FALSE)),"")</f>
        <v/>
      </c>
      <c r="H46" s="10"/>
      <c r="I46" s="35" t="str">
        <f>IFERROR(VLOOKUP(A46,Articles!$A$3:$T$500,19,FALSE),"")</f>
        <v/>
      </c>
      <c r="J46" s="33">
        <f t="shared" si="1"/>
        <v>0</v>
      </c>
      <c r="K46" s="34" t="str">
        <f>IFERROR(IF(O46="Pourcentage", K45,          VLOOKUP(A46,Articles!$A$3:$E$500,5,FALSE)),"")</f>
        <v/>
      </c>
      <c r="L46" s="33">
        <f t="shared" si="2"/>
        <v>0</v>
      </c>
      <c r="M46" s="33">
        <f t="shared" si="3"/>
        <v>0</v>
      </c>
      <c r="N46" s="6" t="str">
        <f>IFERROR(VLOOKUP(A46,Articles!$A$3:$T$500,18,FALSE),"")</f>
        <v/>
      </c>
      <c r="O46" s="6" t="str">
        <f t="shared" si="4"/>
        <v xml:space="preserve"> </v>
      </c>
    </row>
  </sheetData>
  <mergeCells count="1">
    <mergeCell ref="A1:B1"/>
  </mergeCells>
  <conditionalFormatting sqref="E42:E46 G42:G46 B42:B46 E3:E14 G3:G14 B3:B14">
    <cfRule type="expression" dxfId="15" priority="23">
      <formula>$N3="Oui"</formula>
    </cfRule>
  </conditionalFormatting>
  <conditionalFormatting sqref="F42:F46 F3:F14">
    <cfRule type="expression" dxfId="14" priority="22">
      <formula>OR(O3="Titre",O3="Total")</formula>
    </cfRule>
  </conditionalFormatting>
  <conditionalFormatting sqref="E28 G28">
    <cfRule type="expression" dxfId="13" priority="9">
      <formula>$N28="Oui"</formula>
    </cfRule>
  </conditionalFormatting>
  <conditionalFormatting sqref="E15 G15">
    <cfRule type="expression" dxfId="12" priority="17">
      <formula>$N15="Oui"</formula>
    </cfRule>
  </conditionalFormatting>
  <conditionalFormatting sqref="B15">
    <cfRule type="expression" dxfId="11" priority="16">
      <formula>$N15="Oui"</formula>
    </cfRule>
  </conditionalFormatting>
  <conditionalFormatting sqref="F15">
    <cfRule type="expression" dxfId="10" priority="15">
      <formula>OR(O15="Titre",O15="Total")</formula>
    </cfRule>
  </conditionalFormatting>
  <conditionalFormatting sqref="E41 G41">
    <cfRule type="expression" dxfId="9" priority="4">
      <formula>$N41="Oui"</formula>
    </cfRule>
  </conditionalFormatting>
  <conditionalFormatting sqref="B41">
    <cfRule type="expression" dxfId="8" priority="3">
      <formula>$N41="Oui"</formula>
    </cfRule>
  </conditionalFormatting>
  <conditionalFormatting sqref="F41">
    <cfRule type="expression" dxfId="7" priority="2">
      <formula>OR(O41="Titre",O41="Total")</formula>
    </cfRule>
  </conditionalFormatting>
  <conditionalFormatting sqref="E16:E27 G16:G27 B16:B27">
    <cfRule type="expression" dxfId="6" priority="11">
      <formula>$N16="Oui"</formula>
    </cfRule>
  </conditionalFormatting>
  <conditionalFormatting sqref="F16:F27">
    <cfRule type="expression" dxfId="5" priority="10">
      <formula>OR(O16="Titre",O16="Total")</formula>
    </cfRule>
  </conditionalFormatting>
  <conditionalFormatting sqref="B28">
    <cfRule type="expression" dxfId="4" priority="8">
      <formula>$N28="Oui"</formula>
    </cfRule>
  </conditionalFormatting>
  <conditionalFormatting sqref="F28">
    <cfRule type="expression" dxfId="3" priority="7">
      <formula>OR(O28="Titre",O28="Total")</formula>
    </cfRule>
  </conditionalFormatting>
  <conditionalFormatting sqref="E29:E40 G29:G40 B29:B40">
    <cfRule type="expression" dxfId="2" priority="6">
      <formula>$N29="Oui"</formula>
    </cfRule>
  </conditionalFormatting>
  <conditionalFormatting sqref="F29:F40">
    <cfRule type="expression" dxfId="1" priority="5">
      <formula>OR(O29="Titre",O29="Total")</formula>
    </cfRule>
  </conditionalFormatting>
  <conditionalFormatting sqref="C3:D46">
    <cfRule type="cellIs" dxfId="0" priority="1" operator="equal">
      <formula>""</formula>
    </cfRule>
  </conditionalFormatting>
  <dataValidations count="3">
    <dataValidation type="decimal" allowBlank="1" showInputMessage="1" showErrorMessage="1" sqref="E3:E46" xr:uid="{9E997293-0CFE-4406-A03D-EB8BBD7F13CD}">
      <formula1>-999999999</formula1>
      <formula2>999999999</formula2>
    </dataValidation>
    <dataValidation type="textLength" operator="lessThanOrEqual" allowBlank="1" showInputMessage="1" showErrorMessage="1" sqref="D3:D46" xr:uid="{7DB5E3EA-6B7C-4F8E-A01F-4FB539E5E634}">
      <formula1>40</formula1>
    </dataValidation>
    <dataValidation type="decimal" allowBlank="1" showInputMessage="1" showErrorMessage="1" sqref="F3:F46" xr:uid="{2C50F844-F35F-4B27-AB68-B944517B9181}">
      <formula1>-99999999</formula1>
      <formula2>999999999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A9CD1AF-2B76-428F-8745-819F8FB28D4F}">
          <x14:formula1>
            <xm:f>Articles!$A$2:$A$500</xm:f>
          </x14:formula1>
          <xm:sqref>A3:A41 A43:A46 A42</xm:sqref>
        </x14:dataValidation>
        <x14:dataValidation type="list" allowBlank="1" showInputMessage="1" showErrorMessage="1" xr:uid="{D33BEBFD-9EC4-470E-AA6C-F6E2E7F9EB9F}">
          <x14:formula1>
            <xm:f>Unités!$A$2:$A$500</xm:f>
          </x14:formula1>
          <xm:sqref>B3:B46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FBCE-5E5A-4FB4-A762-70A06751EFBD}">
  <sheetPr>
    <outlinePr summaryBelow="0"/>
  </sheetPr>
  <dimension ref="A1:T23"/>
  <sheetViews>
    <sheetView workbookViewId="0">
      <selection activeCell="B7" sqref="B7"/>
    </sheetView>
  </sheetViews>
  <sheetFormatPr baseColWidth="10" defaultRowHeight="15" x14ac:dyDescent="0.25"/>
  <cols>
    <col min="1" max="1" width="40" style="9" customWidth="1"/>
    <col min="2" max="2" width="20" style="9" customWidth="1"/>
    <col min="3" max="3" width="12" style="9" customWidth="1"/>
    <col min="4" max="4" width="40" style="9" customWidth="1"/>
    <col min="5" max="5" width="12" style="9" customWidth="1"/>
    <col min="6" max="10" width="14" style="9" customWidth="1"/>
    <col min="11" max="11" width="40" style="9" customWidth="1"/>
    <col min="12" max="20" width="14" style="9" customWidth="1"/>
    <col min="21" max="16384" width="11.42578125" style="9"/>
  </cols>
  <sheetData>
    <row r="1" spans="1:20" ht="45" x14ac:dyDescent="0.25">
      <c r="A1" s="21" t="s">
        <v>12</v>
      </c>
      <c r="B1" s="21" t="s">
        <v>11</v>
      </c>
      <c r="C1" s="21" t="s">
        <v>13</v>
      </c>
      <c r="D1" s="21" t="s">
        <v>14</v>
      </c>
      <c r="E1" s="21" t="s">
        <v>0</v>
      </c>
      <c r="F1" s="21" t="s">
        <v>15</v>
      </c>
      <c r="G1" s="21" t="s">
        <v>16</v>
      </c>
      <c r="H1" s="21" t="s">
        <v>17</v>
      </c>
      <c r="I1" s="21" t="s">
        <v>18</v>
      </c>
      <c r="J1" s="21" t="s">
        <v>7</v>
      </c>
      <c r="K1" s="21" t="s">
        <v>19</v>
      </c>
      <c r="L1" s="21" t="s">
        <v>20</v>
      </c>
      <c r="M1" s="21" t="s">
        <v>21</v>
      </c>
      <c r="N1" s="21" t="s">
        <v>22</v>
      </c>
      <c r="O1" s="21" t="s">
        <v>76</v>
      </c>
      <c r="P1" s="21" t="s">
        <v>23</v>
      </c>
      <c r="Q1" s="21" t="s">
        <v>24</v>
      </c>
      <c r="R1" s="21" t="s">
        <v>77</v>
      </c>
      <c r="S1" s="21" t="s">
        <v>78</v>
      </c>
      <c r="T1" s="8" t="s">
        <v>24</v>
      </c>
    </row>
    <row r="2" spans="1:20" customFormat="1" x14ac:dyDescent="0.25">
      <c r="A2" s="57"/>
      <c r="B2" s="38"/>
      <c r="C2" s="37"/>
      <c r="D2" s="37"/>
      <c r="E2" s="37"/>
      <c r="F2" s="37"/>
      <c r="G2" s="37"/>
      <c r="H2" s="39"/>
      <c r="I2" s="37"/>
      <c r="J2" s="37"/>
      <c r="K2" s="37"/>
      <c r="L2" s="40"/>
      <c r="M2" s="41"/>
      <c r="N2" s="41"/>
      <c r="O2" s="39"/>
      <c r="P2" s="39"/>
      <c r="Q2" s="39"/>
      <c r="R2" s="40"/>
      <c r="S2" s="37"/>
      <c r="T2" s="36"/>
    </row>
    <row r="3" spans="1:20" customFormat="1" ht="60" x14ac:dyDescent="0.25">
      <c r="A3" s="15" t="s">
        <v>29</v>
      </c>
      <c r="B3" s="16" t="s">
        <v>28</v>
      </c>
      <c r="C3" s="17" t="s">
        <v>30</v>
      </c>
      <c r="D3" s="17" t="s">
        <v>31</v>
      </c>
      <c r="E3" s="17" t="s">
        <v>60</v>
      </c>
      <c r="F3" s="17" t="s">
        <v>32</v>
      </c>
      <c r="G3" s="17" t="s">
        <v>33</v>
      </c>
      <c r="H3" s="18" t="s">
        <v>25</v>
      </c>
      <c r="I3" s="17" t="s">
        <v>61</v>
      </c>
      <c r="J3" s="17" t="s">
        <v>34</v>
      </c>
      <c r="K3" s="17" t="s">
        <v>26</v>
      </c>
      <c r="L3" s="19" t="s">
        <v>27</v>
      </c>
      <c r="M3" s="22" t="s">
        <v>25</v>
      </c>
      <c r="N3" s="22" t="s">
        <v>25</v>
      </c>
      <c r="O3" s="18" t="s">
        <v>25</v>
      </c>
      <c r="P3" s="18" t="s">
        <v>25</v>
      </c>
      <c r="Q3" s="18" t="s">
        <v>25</v>
      </c>
      <c r="R3" s="19" t="s">
        <v>79</v>
      </c>
      <c r="S3" s="17" t="s">
        <v>80</v>
      </c>
    </row>
    <row r="4" spans="1:20" customFormat="1" ht="60" x14ac:dyDescent="0.25">
      <c r="A4" s="15" t="s">
        <v>37</v>
      </c>
      <c r="B4" s="16" t="s">
        <v>36</v>
      </c>
      <c r="C4" s="17" t="s">
        <v>38</v>
      </c>
      <c r="D4" s="17" t="s">
        <v>39</v>
      </c>
      <c r="E4" s="17" t="s">
        <v>62</v>
      </c>
      <c r="F4" s="17" t="s">
        <v>32</v>
      </c>
      <c r="G4" s="17" t="s">
        <v>33</v>
      </c>
      <c r="H4" s="18" t="s">
        <v>25</v>
      </c>
      <c r="I4" s="17" t="s">
        <v>61</v>
      </c>
      <c r="J4" s="17" t="s">
        <v>25</v>
      </c>
      <c r="K4" s="17" t="s">
        <v>26</v>
      </c>
      <c r="L4" s="19" t="s">
        <v>27</v>
      </c>
      <c r="M4" s="22" t="s">
        <v>25</v>
      </c>
      <c r="N4" s="22" t="s">
        <v>25</v>
      </c>
      <c r="O4" s="18" t="s">
        <v>25</v>
      </c>
      <c r="P4" s="18" t="s">
        <v>25</v>
      </c>
      <c r="Q4" s="18" t="s">
        <v>25</v>
      </c>
      <c r="R4" s="19" t="s">
        <v>79</v>
      </c>
      <c r="S4" s="17" t="s">
        <v>80</v>
      </c>
    </row>
    <row r="5" spans="1:20" customFormat="1" ht="60" x14ac:dyDescent="0.25">
      <c r="A5" s="15" t="s">
        <v>41</v>
      </c>
      <c r="B5" s="16" t="s">
        <v>40</v>
      </c>
      <c r="C5" s="17" t="s">
        <v>41</v>
      </c>
      <c r="D5" s="17" t="s">
        <v>42</v>
      </c>
      <c r="E5" s="17" t="s">
        <v>60</v>
      </c>
      <c r="F5" s="17" t="s">
        <v>2</v>
      </c>
      <c r="G5" s="17" t="s">
        <v>35</v>
      </c>
      <c r="H5" s="18" t="s">
        <v>25</v>
      </c>
      <c r="I5" s="17" t="s">
        <v>61</v>
      </c>
      <c r="J5" s="17" t="s">
        <v>25</v>
      </c>
      <c r="K5" s="17" t="s">
        <v>26</v>
      </c>
      <c r="L5" s="19" t="s">
        <v>27</v>
      </c>
      <c r="M5" s="22" t="s">
        <v>25</v>
      </c>
      <c r="N5" s="22" t="s">
        <v>25</v>
      </c>
      <c r="O5" s="18" t="s">
        <v>25</v>
      </c>
      <c r="P5" s="18" t="s">
        <v>25</v>
      </c>
      <c r="Q5" s="18" t="s">
        <v>25</v>
      </c>
      <c r="R5" s="19" t="s">
        <v>79</v>
      </c>
      <c r="S5" s="17" t="s">
        <v>80</v>
      </c>
    </row>
    <row r="6" spans="1:20" customFormat="1" ht="60" x14ac:dyDescent="0.25">
      <c r="A6" s="15" t="s">
        <v>43</v>
      </c>
      <c r="B6" s="16" t="s">
        <v>63</v>
      </c>
      <c r="C6" s="17" t="s">
        <v>43</v>
      </c>
      <c r="D6" s="17" t="s">
        <v>44</v>
      </c>
      <c r="E6" s="17" t="s">
        <v>62</v>
      </c>
      <c r="F6" s="17" t="s">
        <v>2</v>
      </c>
      <c r="G6" s="17" t="s">
        <v>35</v>
      </c>
      <c r="H6" s="18" t="s">
        <v>25</v>
      </c>
      <c r="I6" s="17" t="s">
        <v>61</v>
      </c>
      <c r="J6" s="17" t="s">
        <v>25</v>
      </c>
      <c r="K6" s="17" t="s">
        <v>26</v>
      </c>
      <c r="L6" s="19" t="s">
        <v>27</v>
      </c>
      <c r="M6" s="22" t="s">
        <v>25</v>
      </c>
      <c r="N6" s="22" t="s">
        <v>25</v>
      </c>
      <c r="O6" s="18" t="s">
        <v>25</v>
      </c>
      <c r="P6" s="18" t="s">
        <v>25</v>
      </c>
      <c r="Q6" s="18" t="s">
        <v>25</v>
      </c>
      <c r="R6" s="19" t="s">
        <v>79</v>
      </c>
      <c r="S6" s="17" t="s">
        <v>80</v>
      </c>
    </row>
    <row r="7" spans="1:20" customFormat="1" ht="75" x14ac:dyDescent="0.25">
      <c r="A7" s="15" t="s">
        <v>81</v>
      </c>
      <c r="B7" s="16" t="s">
        <v>67</v>
      </c>
      <c r="C7" s="17" t="s">
        <v>25</v>
      </c>
      <c r="D7" s="17" t="s">
        <v>25</v>
      </c>
      <c r="E7" s="17" t="s">
        <v>25</v>
      </c>
      <c r="F7" s="17" t="s">
        <v>25</v>
      </c>
      <c r="G7" s="17" t="s">
        <v>25</v>
      </c>
      <c r="H7" s="18" t="s">
        <v>25</v>
      </c>
      <c r="I7" s="17" t="s">
        <v>25</v>
      </c>
      <c r="J7" s="17" t="s">
        <v>25</v>
      </c>
      <c r="K7" s="17" t="s">
        <v>26</v>
      </c>
      <c r="L7" s="19" t="s">
        <v>79</v>
      </c>
      <c r="M7" s="22" t="s">
        <v>25</v>
      </c>
      <c r="N7" s="22" t="s">
        <v>25</v>
      </c>
      <c r="O7" s="18" t="s">
        <v>25</v>
      </c>
      <c r="P7" s="18" t="s">
        <v>25</v>
      </c>
      <c r="Q7" s="18" t="s">
        <v>25</v>
      </c>
      <c r="R7" s="19" t="s">
        <v>27</v>
      </c>
      <c r="S7" s="17" t="s">
        <v>82</v>
      </c>
    </row>
    <row r="8" spans="1:20" customFormat="1" ht="75" x14ac:dyDescent="0.25">
      <c r="A8" s="15" t="s">
        <v>83</v>
      </c>
      <c r="B8" s="16" t="s">
        <v>68</v>
      </c>
      <c r="C8" s="17" t="s">
        <v>25</v>
      </c>
      <c r="D8" s="17" t="s">
        <v>25</v>
      </c>
      <c r="E8" s="17" t="s">
        <v>25</v>
      </c>
      <c r="F8" s="17" t="s">
        <v>25</v>
      </c>
      <c r="G8" s="17" t="s">
        <v>25</v>
      </c>
      <c r="H8" s="18" t="s">
        <v>25</v>
      </c>
      <c r="I8" s="17" t="s">
        <v>25</v>
      </c>
      <c r="J8" s="17" t="s">
        <v>25</v>
      </c>
      <c r="K8" s="17" t="s">
        <v>26</v>
      </c>
      <c r="L8" s="19" t="s">
        <v>79</v>
      </c>
      <c r="M8" s="22" t="s">
        <v>25</v>
      </c>
      <c r="N8" s="22" t="s">
        <v>25</v>
      </c>
      <c r="O8" s="18" t="s">
        <v>25</v>
      </c>
      <c r="P8" s="18" t="s">
        <v>25</v>
      </c>
      <c r="Q8" s="18" t="s">
        <v>25</v>
      </c>
      <c r="R8" s="19" t="s">
        <v>27</v>
      </c>
      <c r="S8" s="17" t="s">
        <v>82</v>
      </c>
    </row>
    <row r="9" spans="1:20" customFormat="1" ht="75" x14ac:dyDescent="0.25">
      <c r="A9" s="15" t="s">
        <v>84</v>
      </c>
      <c r="B9" s="16" t="s">
        <v>66</v>
      </c>
      <c r="C9" s="17" t="s">
        <v>25</v>
      </c>
      <c r="D9" s="17" t="s">
        <v>25</v>
      </c>
      <c r="E9" s="17" t="s">
        <v>25</v>
      </c>
      <c r="F9" s="17" t="s">
        <v>84</v>
      </c>
      <c r="G9" s="17" t="s">
        <v>56</v>
      </c>
      <c r="H9" s="18" t="s">
        <v>25</v>
      </c>
      <c r="I9" s="17" t="s">
        <v>25</v>
      </c>
      <c r="J9" s="17" t="s">
        <v>25</v>
      </c>
      <c r="K9" s="17" t="s">
        <v>26</v>
      </c>
      <c r="L9" s="19" t="s">
        <v>79</v>
      </c>
      <c r="M9" s="22" t="s">
        <v>25</v>
      </c>
      <c r="N9" s="22" t="s">
        <v>25</v>
      </c>
      <c r="O9" s="18" t="s">
        <v>25</v>
      </c>
      <c r="P9" s="18" t="s">
        <v>25</v>
      </c>
      <c r="Q9" s="18" t="s">
        <v>25</v>
      </c>
      <c r="R9" s="19" t="s">
        <v>27</v>
      </c>
      <c r="S9" s="17" t="s">
        <v>85</v>
      </c>
    </row>
    <row r="10" spans="1:20" customFormat="1" ht="75" x14ac:dyDescent="0.25">
      <c r="A10" s="15" t="s">
        <v>86</v>
      </c>
      <c r="B10" s="16" t="s">
        <v>64</v>
      </c>
      <c r="C10" s="17" t="s">
        <v>25</v>
      </c>
      <c r="D10" s="17" t="s">
        <v>25</v>
      </c>
      <c r="E10" s="17" t="s">
        <v>25</v>
      </c>
      <c r="F10" s="17" t="s">
        <v>25</v>
      </c>
      <c r="G10" s="17" t="s">
        <v>25</v>
      </c>
      <c r="H10" s="18" t="s">
        <v>25</v>
      </c>
      <c r="I10" s="17" t="s">
        <v>25</v>
      </c>
      <c r="J10" s="17" t="s">
        <v>25</v>
      </c>
      <c r="K10" s="17" t="s">
        <v>26</v>
      </c>
      <c r="L10" s="19" t="s">
        <v>79</v>
      </c>
      <c r="M10" s="22" t="s">
        <v>25</v>
      </c>
      <c r="N10" s="22" t="s">
        <v>25</v>
      </c>
      <c r="O10" s="18" t="s">
        <v>25</v>
      </c>
      <c r="P10" s="18" t="s">
        <v>25</v>
      </c>
      <c r="Q10" s="18" t="s">
        <v>25</v>
      </c>
      <c r="R10" s="19" t="s">
        <v>27</v>
      </c>
      <c r="S10" s="17" t="s">
        <v>82</v>
      </c>
    </row>
    <row r="11" spans="1:20" customFormat="1" ht="75" x14ac:dyDescent="0.25">
      <c r="A11" s="15" t="s">
        <v>87</v>
      </c>
      <c r="B11" s="16" t="s">
        <v>65</v>
      </c>
      <c r="C11" s="17" t="s">
        <v>25</v>
      </c>
      <c r="D11" s="17" t="s">
        <v>25</v>
      </c>
      <c r="E11" s="17" t="s">
        <v>25</v>
      </c>
      <c r="F11" s="17" t="s">
        <v>25</v>
      </c>
      <c r="G11" s="17" t="s">
        <v>25</v>
      </c>
      <c r="H11" s="18" t="s">
        <v>25</v>
      </c>
      <c r="I11" s="17" t="s">
        <v>25</v>
      </c>
      <c r="J11" s="17" t="s">
        <v>25</v>
      </c>
      <c r="K11" s="17" t="s">
        <v>26</v>
      </c>
      <c r="L11" s="19" t="s">
        <v>79</v>
      </c>
      <c r="M11" s="22" t="s">
        <v>25</v>
      </c>
      <c r="N11" s="22" t="s">
        <v>25</v>
      </c>
      <c r="O11" s="18" t="s">
        <v>25</v>
      </c>
      <c r="P11" s="18" t="s">
        <v>25</v>
      </c>
      <c r="Q11" s="18" t="s">
        <v>25</v>
      </c>
      <c r="R11" s="19" t="s">
        <v>27</v>
      </c>
      <c r="S11" s="17" t="s">
        <v>82</v>
      </c>
    </row>
    <row r="12" spans="1:20" customFormat="1" x14ac:dyDescent="0.25">
      <c r="A12" s="15"/>
      <c r="B12" s="16"/>
      <c r="C12" s="17"/>
      <c r="D12" s="17"/>
      <c r="E12" s="17"/>
      <c r="F12" s="17"/>
      <c r="G12" s="17"/>
      <c r="H12" s="18"/>
      <c r="I12" s="17"/>
      <c r="J12" s="17"/>
      <c r="K12" s="17"/>
      <c r="L12" s="19"/>
      <c r="O12" s="18"/>
      <c r="P12" s="18"/>
      <c r="Q12" s="18"/>
    </row>
    <row r="13" spans="1:20" customFormat="1" x14ac:dyDescent="0.25">
      <c r="A13" s="15"/>
      <c r="B13" s="16"/>
      <c r="C13" s="17"/>
      <c r="D13" s="17"/>
      <c r="E13" s="17"/>
      <c r="F13" s="17"/>
      <c r="G13" s="17"/>
      <c r="H13" s="18"/>
      <c r="I13" s="17"/>
      <c r="J13" s="17"/>
      <c r="K13" s="17"/>
      <c r="L13" s="19"/>
      <c r="O13" s="18"/>
      <c r="P13" s="18"/>
      <c r="Q13" s="18"/>
    </row>
    <row r="14" spans="1:20" customFormat="1" x14ac:dyDescent="0.25">
      <c r="A14" s="15"/>
      <c r="B14" s="16"/>
      <c r="C14" s="17"/>
      <c r="D14" s="17"/>
      <c r="E14" s="17"/>
      <c r="F14" s="17"/>
      <c r="G14" s="17"/>
      <c r="H14" s="18"/>
      <c r="I14" s="17"/>
      <c r="J14" s="17"/>
      <c r="K14" s="17"/>
      <c r="L14" s="19"/>
      <c r="O14" s="18"/>
      <c r="P14" s="18"/>
      <c r="Q14" s="18"/>
    </row>
    <row r="15" spans="1:20" customFormat="1" x14ac:dyDescent="0.25">
      <c r="A15" s="15"/>
      <c r="B15" s="16"/>
      <c r="C15" s="17"/>
      <c r="D15" s="17"/>
      <c r="E15" s="17"/>
      <c r="F15" s="17"/>
      <c r="G15" s="17"/>
      <c r="H15" s="18"/>
      <c r="I15" s="17"/>
      <c r="J15" s="17"/>
      <c r="K15" s="17"/>
      <c r="L15" s="19"/>
      <c r="O15" s="18"/>
      <c r="P15" s="18"/>
      <c r="Q15" s="18"/>
    </row>
    <row r="16" spans="1:20" customFormat="1" x14ac:dyDescent="0.25">
      <c r="A16" s="15"/>
      <c r="B16" s="16"/>
      <c r="C16" s="17"/>
      <c r="D16" s="17"/>
      <c r="E16" s="17"/>
      <c r="F16" s="17"/>
      <c r="G16" s="17"/>
      <c r="H16" s="18"/>
      <c r="I16" s="17"/>
      <c r="J16" s="17"/>
      <c r="K16" s="17"/>
      <c r="L16" s="19"/>
      <c r="O16" s="18"/>
      <c r="P16" s="18"/>
      <c r="Q16" s="18"/>
    </row>
    <row r="17" spans="1:17" customFormat="1" x14ac:dyDescent="0.25">
      <c r="A17" s="15"/>
      <c r="B17" s="16"/>
      <c r="C17" s="17"/>
      <c r="D17" s="17"/>
      <c r="E17" s="17"/>
      <c r="F17" s="17"/>
      <c r="G17" s="17"/>
      <c r="H17" s="18"/>
      <c r="I17" s="17"/>
      <c r="J17" s="17"/>
      <c r="K17" s="17"/>
      <c r="L17" s="19"/>
      <c r="O17" s="18"/>
      <c r="P17" s="18"/>
      <c r="Q17" s="18"/>
    </row>
    <row r="18" spans="1:17" customFormat="1" x14ac:dyDescent="0.25"/>
    <row r="19" spans="1:17" customFormat="1" x14ac:dyDescent="0.25"/>
    <row r="20" spans="1:17" customFormat="1" x14ac:dyDescent="0.25"/>
    <row r="21" spans="1:17" customFormat="1" x14ac:dyDescent="0.25"/>
    <row r="22" spans="1:17" customFormat="1" x14ac:dyDescent="0.25"/>
    <row r="23" spans="1:17" customForma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0912E-9387-4632-9907-ED66458E4A26}">
  <sheetPr>
    <outlinePr summaryBelow="0"/>
  </sheetPr>
  <dimension ref="A1:D6"/>
  <sheetViews>
    <sheetView workbookViewId="0">
      <selection activeCell="A4" sqref="A4:XFD4"/>
    </sheetView>
  </sheetViews>
  <sheetFormatPr baseColWidth="10" defaultRowHeight="15" x14ac:dyDescent="0.25"/>
  <cols>
    <col min="1" max="2" width="12" style="9" customWidth="1"/>
    <col min="3" max="3" width="40" style="9" customWidth="1"/>
    <col min="4" max="16384" width="11.42578125" style="9"/>
  </cols>
  <sheetData>
    <row r="1" spans="1:4" x14ac:dyDescent="0.25">
      <c r="A1" s="8" t="s">
        <v>45</v>
      </c>
      <c r="B1" s="8" t="s">
        <v>46</v>
      </c>
      <c r="C1" s="8" t="s">
        <v>47</v>
      </c>
    </row>
    <row r="2" spans="1:4" x14ac:dyDescent="0.25">
      <c r="A2" s="57"/>
      <c r="B2" s="38"/>
      <c r="C2" s="40"/>
      <c r="D2" s="16"/>
    </row>
    <row r="3" spans="1:4" x14ac:dyDescent="0.25">
      <c r="A3" s="15" t="s">
        <v>32</v>
      </c>
      <c r="B3" s="16" t="s">
        <v>33</v>
      </c>
      <c r="C3" s="3" t="s">
        <v>27</v>
      </c>
      <c r="D3" s="16"/>
    </row>
    <row r="4" spans="1:4" x14ac:dyDescent="0.25">
      <c r="A4" s="15" t="s">
        <v>48</v>
      </c>
      <c r="B4" s="16" t="s">
        <v>49</v>
      </c>
      <c r="C4" s="3" t="s">
        <v>27</v>
      </c>
      <c r="D4" s="16"/>
    </row>
    <row r="5" spans="1:4" x14ac:dyDescent="0.25">
      <c r="A5" s="15" t="s">
        <v>50</v>
      </c>
      <c r="B5" s="16" t="s">
        <v>51</v>
      </c>
      <c r="C5" s="3" t="s">
        <v>27</v>
      </c>
      <c r="D5" s="16"/>
    </row>
    <row r="6" spans="1:4" x14ac:dyDescent="0.25">
      <c r="A6" s="15" t="s">
        <v>2</v>
      </c>
      <c r="B6" s="16" t="s">
        <v>35</v>
      </c>
      <c r="C6" s="3" t="s">
        <v>27</v>
      </c>
      <c r="D6"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763B5-AC19-4169-B902-AE7C6036AEF1}">
  <dimension ref="A2:O50"/>
  <sheetViews>
    <sheetView showGridLines="0" workbookViewId="0">
      <selection activeCell="B18" sqref="B18"/>
    </sheetView>
  </sheetViews>
  <sheetFormatPr baseColWidth="10" defaultRowHeight="15" x14ac:dyDescent="0.25"/>
  <sheetData>
    <row r="2" spans="1:15" ht="18.75" x14ac:dyDescent="0.3">
      <c r="A2" s="42" t="s">
        <v>113</v>
      </c>
    </row>
    <row r="3" spans="1:15" x14ac:dyDescent="0.25">
      <c r="C3" s="51" t="s">
        <v>142</v>
      </c>
      <c r="D3" s="51"/>
      <c r="E3" s="51"/>
      <c r="F3" s="51"/>
    </row>
    <row r="4" spans="1:15" x14ac:dyDescent="0.25">
      <c r="B4" t="s">
        <v>114</v>
      </c>
    </row>
    <row r="5" spans="1:15" x14ac:dyDescent="0.25">
      <c r="B5" t="s">
        <v>145</v>
      </c>
    </row>
    <row r="6" spans="1:15" x14ac:dyDescent="0.25">
      <c r="B6" t="s">
        <v>146</v>
      </c>
    </row>
    <row r="7" spans="1:15" x14ac:dyDescent="0.25">
      <c r="B7" s="45" t="s">
        <v>115</v>
      </c>
    </row>
    <row r="8" spans="1:15" x14ac:dyDescent="0.25">
      <c r="B8" t="s">
        <v>147</v>
      </c>
    </row>
    <row r="9" spans="1:15" x14ac:dyDescent="0.25">
      <c r="C9" t="s">
        <v>137</v>
      </c>
    </row>
    <row r="10" spans="1:15" x14ac:dyDescent="0.25">
      <c r="C10" t="s">
        <v>138</v>
      </c>
    </row>
    <row r="11" spans="1:15" x14ac:dyDescent="0.25">
      <c r="C11" t="s">
        <v>148</v>
      </c>
    </row>
    <row r="12" spans="1:15" x14ac:dyDescent="0.25">
      <c r="C12" t="s">
        <v>139</v>
      </c>
    </row>
    <row r="13" spans="1:15" x14ac:dyDescent="0.25">
      <c r="B13" t="s">
        <v>149</v>
      </c>
    </row>
    <row r="14" spans="1:15" x14ac:dyDescent="0.25">
      <c r="C14" t="s">
        <v>140</v>
      </c>
    </row>
    <row r="15" spans="1:15" x14ac:dyDescent="0.25">
      <c r="B15" s="43" t="s">
        <v>116</v>
      </c>
      <c r="C15" s="43"/>
      <c r="D15" s="43"/>
      <c r="E15" s="43"/>
      <c r="F15" s="43"/>
      <c r="G15" s="43"/>
      <c r="H15" s="43"/>
      <c r="I15" s="43"/>
      <c r="J15" s="43"/>
      <c r="K15" s="43"/>
      <c r="L15" s="43"/>
      <c r="M15" s="43"/>
      <c r="N15" s="43"/>
      <c r="O15" s="43"/>
    </row>
    <row r="16" spans="1:15" x14ac:dyDescent="0.25">
      <c r="B16" t="s">
        <v>150</v>
      </c>
    </row>
    <row r="18" spans="2:8" x14ac:dyDescent="0.25">
      <c r="B18" t="s">
        <v>117</v>
      </c>
    </row>
    <row r="20" spans="2:8" x14ac:dyDescent="0.25">
      <c r="B20" s="14" t="s">
        <v>118</v>
      </c>
      <c r="C20" s="14" t="s">
        <v>119</v>
      </c>
    </row>
    <row r="21" spans="2:8" x14ac:dyDescent="0.25">
      <c r="C21" t="s">
        <v>151</v>
      </c>
    </row>
    <row r="22" spans="2:8" x14ac:dyDescent="0.25">
      <c r="C22" t="s">
        <v>136</v>
      </c>
    </row>
    <row r="23" spans="2:8" x14ac:dyDescent="0.25">
      <c r="C23" s="44" t="s">
        <v>123</v>
      </c>
      <c r="D23" s="44"/>
      <c r="E23" s="44"/>
      <c r="F23" s="44"/>
      <c r="G23" s="44"/>
    </row>
    <row r="25" spans="2:8" x14ac:dyDescent="0.25">
      <c r="B25" s="14" t="s">
        <v>120</v>
      </c>
      <c r="C25" t="s">
        <v>121</v>
      </c>
    </row>
    <row r="26" spans="2:8" x14ac:dyDescent="0.25">
      <c r="C26" t="s">
        <v>152</v>
      </c>
    </row>
    <row r="27" spans="2:8" x14ac:dyDescent="0.25">
      <c r="C27" t="s">
        <v>122</v>
      </c>
    </row>
    <row r="28" spans="2:8" x14ac:dyDescent="0.25">
      <c r="C28" s="44" t="s">
        <v>124</v>
      </c>
      <c r="D28" s="44"/>
      <c r="E28" s="44"/>
      <c r="F28" s="44"/>
      <c r="G28" s="44"/>
      <c r="H28" s="44"/>
    </row>
    <row r="29" spans="2:8" x14ac:dyDescent="0.25">
      <c r="C29" t="s">
        <v>153</v>
      </c>
    </row>
    <row r="31" spans="2:8" x14ac:dyDescent="0.25">
      <c r="B31" s="14" t="s">
        <v>125</v>
      </c>
      <c r="C31" t="s">
        <v>126</v>
      </c>
    </row>
    <row r="32" spans="2:8" x14ac:dyDescent="0.25">
      <c r="B32" s="14"/>
    </row>
    <row r="33" spans="2:4" x14ac:dyDescent="0.25">
      <c r="B33" s="14" t="s">
        <v>127</v>
      </c>
      <c r="C33" t="s">
        <v>128</v>
      </c>
    </row>
    <row r="34" spans="2:4" x14ac:dyDescent="0.25">
      <c r="B34" s="14"/>
      <c r="C34" t="s">
        <v>129</v>
      </c>
    </row>
    <row r="35" spans="2:4" x14ac:dyDescent="0.25">
      <c r="B35" s="14"/>
      <c r="C35" t="s">
        <v>130</v>
      </c>
    </row>
    <row r="36" spans="2:4" x14ac:dyDescent="0.25">
      <c r="B36" s="14"/>
      <c r="D36" t="s">
        <v>131</v>
      </c>
    </row>
    <row r="37" spans="2:4" x14ac:dyDescent="0.25">
      <c r="B37" s="14"/>
    </row>
    <row r="38" spans="2:4" x14ac:dyDescent="0.25">
      <c r="B38" s="14" t="s">
        <v>132</v>
      </c>
      <c r="C38" t="s">
        <v>133</v>
      </c>
    </row>
    <row r="39" spans="2:4" x14ac:dyDescent="0.25">
      <c r="B39" s="14"/>
      <c r="C39" t="s">
        <v>129</v>
      </c>
    </row>
    <row r="40" spans="2:4" x14ac:dyDescent="0.25">
      <c r="C40" t="s">
        <v>154</v>
      </c>
    </row>
    <row r="41" spans="2:4" x14ac:dyDescent="0.25">
      <c r="C41" t="s">
        <v>155</v>
      </c>
    </row>
    <row r="42" spans="2:4" x14ac:dyDescent="0.25">
      <c r="D42" t="s">
        <v>156</v>
      </c>
    </row>
    <row r="44" spans="2:4" x14ac:dyDescent="0.25">
      <c r="B44" s="14" t="s">
        <v>134</v>
      </c>
      <c r="C44" t="s">
        <v>157</v>
      </c>
    </row>
    <row r="46" spans="2:4" x14ac:dyDescent="0.25">
      <c r="B46" s="14" t="s">
        <v>135</v>
      </c>
    </row>
    <row r="47" spans="2:4" x14ac:dyDescent="0.25">
      <c r="C47" t="s">
        <v>158</v>
      </c>
    </row>
    <row r="48" spans="2:4" x14ac:dyDescent="0.25">
      <c r="C48" t="s">
        <v>159</v>
      </c>
    </row>
    <row r="49" spans="3:3" x14ac:dyDescent="0.25">
      <c r="C49" t="s">
        <v>160</v>
      </c>
    </row>
    <row r="50" spans="3:3" x14ac:dyDescent="0.25">
      <c r="C50" t="s">
        <v>161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Format de base</vt:lpstr>
      <vt:lpstr>matrice exemple</vt:lpstr>
      <vt:lpstr>Articles</vt:lpstr>
      <vt:lpstr>Unités</vt:lpstr>
      <vt:lpstr>Utilisation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Grenet</dc:creator>
  <cp:lastModifiedBy>Utilisateur</cp:lastModifiedBy>
  <dcterms:created xsi:type="dcterms:W3CDTF">2023-03-07T17:04:26Z</dcterms:created>
  <dcterms:modified xsi:type="dcterms:W3CDTF">2023-06-05T13:48:40Z</dcterms:modified>
</cp:coreProperties>
</file>